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Indutrade\_KVARTALSRAPPORTER\2025\Q1\"/>
    </mc:Choice>
  </mc:AlternateContent>
  <xr:revisionPtr revIDLastSave="0" documentId="13_ncr:1_{5A91DC16-3622-4DA8-BA29-619F851B95FB}" xr6:coauthVersionLast="47" xr6:coauthVersionMax="47" xr10:uidLastSave="{00000000-0000-0000-0000-000000000000}"/>
  <bookViews>
    <workbookView xWindow="28680" yWindow="-120" windowWidth="29040" windowHeight="15720" tabRatio="756" activeTab="3" xr2:uid="{43A3B8B8-E0F1-4E56-9F47-FAA8C161D7C2}"/>
  </bookViews>
  <sheets>
    <sheet name="Income_statement-Y" sheetId="14" r:id="rId1"/>
    <sheet name="Balance_sheet-Y" sheetId="15" r:id="rId2"/>
    <sheet name="Cash_flow-Y" sheetId="16" r:id="rId3"/>
    <sheet name="Key_figures-Q" sheetId="9" r:id="rId4"/>
    <sheet name="Income_statement-Q" sheetId="10" r:id="rId5"/>
    <sheet name="Balance_sheet-Q" sheetId="5" r:id="rId6"/>
    <sheet name="Cash_flow-Q" sheetId="12" r:id="rId7"/>
    <sheet name="Business Areas-Q" sheetId="13" r:id="rId8"/>
  </sheets>
  <definedNames>
    <definedName name="Bactiguard_AB" localSheetId="5">'Balance_sheet-Q'!$B$1</definedName>
    <definedName name="Bactiguard_AB" localSheetId="1">'Balance_sheet-Y'!$B$1</definedName>
    <definedName name="Bactiguard_AB" localSheetId="0">'Income_statement-Y'!$B$1</definedName>
    <definedName name="Bactiguard_AB">#REF!</definedName>
    <definedName name="company" localSheetId="1">#REF!</definedName>
    <definedName name="company" localSheetId="7">#REF!</definedName>
    <definedName name="company" localSheetId="6">#REF!</definedName>
    <definedName name="company" localSheetId="2">#REF!</definedName>
    <definedName name="company" localSheetId="4">#REF!</definedName>
    <definedName name="company" localSheetId="0">#REF!</definedName>
    <definedName name="company" localSheetId="3">#REF!</definedName>
    <definedName name="company">#REF!</definedName>
    <definedName name="Excel_BuiltIn_Print_Titles" localSheetId="5">'Balance_sheet-Q'!$B$1:$GY$2</definedName>
    <definedName name="Excel_BuiltIn_Print_Titles" localSheetId="1">'Balance_sheet-Y'!$B$1:$GY$2</definedName>
    <definedName name="Excel_BuiltIn_Print_Titles" localSheetId="0">'Income_statement-Y'!#REF!</definedName>
    <definedName name="_xlnm.Print_Titles" localSheetId="5">'Balance_sheet-Q'!$1:$2</definedName>
    <definedName name="_xlnm.Print_Titles" localSheetId="1">'Balance_sheet-Y'!$1:$2</definedName>
    <definedName name="_xlnm.Print_Titles" localSheetId="0">'Income_statement-Y'!$1:$2</definedName>
    <definedName name="Z_2DD2066C_E268_407A_ACEB_938855F5983E__wvu_PrintTitles" localSheetId="5">'Balance_sheet-Q'!$B$1:$GY$2</definedName>
    <definedName name="Z_2DD2066C_E268_407A_ACEB_938855F5983E__wvu_PrintTitles" localSheetId="1">'Balance_sheet-Y'!$B$1:$GY$2</definedName>
    <definedName name="Z_2DD2066C_E268_407A_ACEB_938855F5983E__wvu_PrintTitles" localSheetId="0">'Income_statement-Y'!#REF!</definedName>
    <definedName name="Z_4ABDD741_B7C6_4EAF_B263_CF08DCA1D406__wvu_PrintTitles" localSheetId="5">'Balance_sheet-Q'!$B$1:$GY$2</definedName>
    <definedName name="Z_4ABDD741_B7C6_4EAF_B263_CF08DCA1D406__wvu_PrintTitles" localSheetId="1">'Balance_sheet-Y'!$B$1:$GY$2</definedName>
    <definedName name="Z_4ABDD741_B7C6_4EAF_B263_CF08DCA1D406__wvu_PrintTitles" localSheetId="0">'Income_statement-Y'!#REF!</definedName>
    <definedName name="Z_B56CA6AB_2680_4472_8FB6_10ED92F41736__wvu_PrintTitles" localSheetId="5">'Balance_sheet-Q'!$B$1:$GY$2</definedName>
    <definedName name="Z_B56CA6AB_2680_4472_8FB6_10ED92F41736__wvu_PrintTitles" localSheetId="1">'Balance_sheet-Y'!$B$1:$GY$2</definedName>
    <definedName name="Z_B56CA6AB_2680_4472_8FB6_10ED92F41736__wvu_PrintTitles" localSheetId="0">'Income_statement-Y'!#REF!</definedName>
    <definedName name="Z_FC6E9373_366A_4A83_91CD_F52D91DFA662__wvu_PrintTitles" localSheetId="5">'Balance_sheet-Q'!$B$1:$GY$2</definedName>
    <definedName name="Z_FC6E9373_366A_4A83_91CD_F52D91DFA662__wvu_PrintTitles" localSheetId="1">'Balance_sheet-Y'!$B$1:$GY$2</definedName>
    <definedName name="Z_FC6E9373_366A_4A83_91CD_F52D91DFA662__wvu_PrintTitles" localSheetId="0">'Income_statement-Y'!#REF!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9" l="1"/>
  <c r="I30" i="9"/>
  <c r="H30" i="9"/>
  <c r="G30" i="9"/>
  <c r="F30" i="9"/>
  <c r="E30" i="9"/>
  <c r="D30" i="9"/>
  <c r="J29" i="9"/>
  <c r="I29" i="9"/>
  <c r="H29" i="9"/>
  <c r="G29" i="9"/>
  <c r="F29" i="9"/>
  <c r="E29" i="9"/>
  <c r="D29" i="9"/>
  <c r="J28" i="9"/>
  <c r="I28" i="9"/>
  <c r="H28" i="9"/>
  <c r="G28" i="9"/>
  <c r="F28" i="9"/>
  <c r="E28" i="9"/>
  <c r="D28" i="9"/>
  <c r="J27" i="9"/>
  <c r="I27" i="9"/>
  <c r="H27" i="9"/>
  <c r="G27" i="9"/>
  <c r="F27" i="9"/>
  <c r="E27" i="9"/>
  <c r="D27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</calcChain>
</file>

<file path=xl/sharedStrings.xml><?xml version="1.0" encoding="utf-8"?>
<sst xmlns="http://schemas.openxmlformats.org/spreadsheetml/2006/main" count="543" uniqueCount="202">
  <si>
    <t>Nettoomsättning</t>
  </si>
  <si>
    <t>Net sales</t>
  </si>
  <si>
    <t>Total</t>
  </si>
  <si>
    <t>Rörelseresultat</t>
  </si>
  <si>
    <t>Resultat före skatt</t>
  </si>
  <si>
    <t>Innehav utan bestämmande inflytande</t>
  </si>
  <si>
    <t>Materiella anläggningstillgångar</t>
  </si>
  <si>
    <t>Varulager</t>
  </si>
  <si>
    <t>Inventories</t>
  </si>
  <si>
    <t>Kundfordringar</t>
  </si>
  <si>
    <t>Övriga fordringar</t>
  </si>
  <si>
    <t>Likvida medel</t>
  </si>
  <si>
    <t>Cash and cash equivalents</t>
  </si>
  <si>
    <t>Eget kapital</t>
  </si>
  <si>
    <t>Kortfristiga räntebärande skulder</t>
  </si>
  <si>
    <t>Leverantörsskulder</t>
  </si>
  <si>
    <t>Operating activities</t>
  </si>
  <si>
    <t>Kassaflöde från den löpande verksamheten</t>
  </si>
  <si>
    <t>Cash flow from operating activities</t>
  </si>
  <si>
    <t>Investeringsverksamheten</t>
  </si>
  <si>
    <t>Investing activities</t>
  </si>
  <si>
    <t>Kassaflöde från investeringsverksamheten</t>
  </si>
  <si>
    <t>Cash flow from investing activities</t>
  </si>
  <si>
    <t>Finansieringsverksamheten</t>
  </si>
  <si>
    <t>Financing activities</t>
  </si>
  <si>
    <t>Nyemission</t>
  </si>
  <si>
    <t>Kassaflöde från finansieringsverksamheten</t>
  </si>
  <si>
    <t>Cash flow from financing activities</t>
  </si>
  <si>
    <t>Operating profit</t>
  </si>
  <si>
    <t>Profit before taxes</t>
  </si>
  <si>
    <t>Attributable to:</t>
  </si>
  <si>
    <t>Hänförligt till:</t>
  </si>
  <si>
    <t>Moderbolagets aktieägare</t>
  </si>
  <si>
    <t>Non-controlling interests</t>
  </si>
  <si>
    <t>SUMMA TILLGÅNGAR</t>
  </si>
  <si>
    <t>SUMMA EGET KAPITAL OCH SKULDER</t>
  </si>
  <si>
    <t>Property, plant and equipment</t>
  </si>
  <si>
    <t>TOTAL ASSETS</t>
  </si>
  <si>
    <t>Övriga immateriella anläggningstillgångar</t>
  </si>
  <si>
    <t>Finansiella anläggningstillgångar</t>
  </si>
  <si>
    <t>Den löpande verksamheten</t>
  </si>
  <si>
    <t>Utbetald utdelning</t>
  </si>
  <si>
    <t>Likvida medel vid periodens början</t>
  </si>
  <si>
    <t>Likvida medel vid periodens slut</t>
  </si>
  <si>
    <t>Net financial items</t>
  </si>
  <si>
    <t>EBITA</t>
  </si>
  <si>
    <t>Average number of employees</t>
  </si>
  <si>
    <t>Periodens resultat</t>
  </si>
  <si>
    <t>Net profit for the period</t>
  </si>
  <si>
    <t>Nyckeltal</t>
  </si>
  <si>
    <t>Kostnad för sålda varor</t>
  </si>
  <si>
    <t>Bruttoresultat</t>
  </si>
  <si>
    <t>Utvecklingskostnader</t>
  </si>
  <si>
    <t>Försäljningskostnader</t>
  </si>
  <si>
    <t>Administrationskostnader</t>
  </si>
  <si>
    <t>Övriga intäkter och kostnader</t>
  </si>
  <si>
    <t>Finansnetto</t>
  </si>
  <si>
    <t>Skatt</t>
  </si>
  <si>
    <t>Cost of goods sold</t>
  </si>
  <si>
    <t>Development costs</t>
  </si>
  <si>
    <t>Selling costs</t>
  </si>
  <si>
    <t>Administrative expenses</t>
  </si>
  <si>
    <t>Other operating income and expenses</t>
  </si>
  <si>
    <t>Gross profit</t>
  </si>
  <si>
    <t>Income Tax</t>
  </si>
  <si>
    <t>Ej kassaflödespåverkande poster</t>
  </si>
  <si>
    <t>Räntor och finansiella poster, netto</t>
  </si>
  <si>
    <t>Nettoinvesteringar i anläggningstillgångar</t>
  </si>
  <si>
    <t>Företagsförvärv och avyttringar</t>
  </si>
  <si>
    <t>Förändring av övriga finansiella tillgångar</t>
  </si>
  <si>
    <t>Periodens kassaflöde</t>
  </si>
  <si>
    <t>Non-cash items</t>
  </si>
  <si>
    <t>Interests and other financial items, net</t>
  </si>
  <si>
    <t>Paid tax</t>
  </si>
  <si>
    <t>Change in working capital</t>
  </si>
  <si>
    <t>Net capital expenditures in non-current assets</t>
  </si>
  <si>
    <t>Company acquisitions and divestments</t>
  </si>
  <si>
    <t>Change in other financial assets</t>
  </si>
  <si>
    <t>Debt/repayment of debt, net</t>
  </si>
  <si>
    <t>New issues</t>
  </si>
  <si>
    <t>Cash flow for the period</t>
  </si>
  <si>
    <t>Cash and cash equivalents at start of period</t>
  </si>
  <si>
    <t>Exchange rate differences</t>
  </si>
  <si>
    <t>Cash and cash equivalents at end of period</t>
  </si>
  <si>
    <t>Kursdifferens</t>
  </si>
  <si>
    <t>Goodwill</t>
  </si>
  <si>
    <t>Långfristiga räntebärande skulder inkl pensionsförpliktelser</t>
  </si>
  <si>
    <t>Övriga långfristiga skulder och avsättningar</t>
  </si>
  <si>
    <t>Övriga kortfristiga skulder</t>
  </si>
  <si>
    <t>Eget kapital genomsnitt, mkr</t>
  </si>
  <si>
    <t>Räntebärande nettoskuld vid periodens slut, mkr</t>
  </si>
  <si>
    <t>Medelantal anställda</t>
  </si>
  <si>
    <t>Antal anställda vid periodens slut</t>
  </si>
  <si>
    <t>1) Beräknat på genomsnittligt kapital.</t>
  </si>
  <si>
    <t>Number of employees at end of period</t>
  </si>
  <si>
    <t>Other intangible assets</t>
  </si>
  <si>
    <t>Financial assets</t>
  </si>
  <si>
    <t>Other receivables</t>
  </si>
  <si>
    <t>Equity</t>
  </si>
  <si>
    <t xml:space="preserve">Non-current interest-bearing liabilities and pension liabilities </t>
  </si>
  <si>
    <t>Other non-current liabilities and provisions</t>
  </si>
  <si>
    <t>Current interest-bearing liabilities</t>
  </si>
  <si>
    <t>Other current liabilities</t>
  </si>
  <si>
    <t>TOTAL  EQUITY AND LIABILITIES</t>
  </si>
  <si>
    <t>Consolidated balance sheet - condensed</t>
  </si>
  <si>
    <t>Likvid för utfärdade teckningsoptioner</t>
  </si>
  <si>
    <t>Payment for issued warrants</t>
  </si>
  <si>
    <t>1) Calculated on average capital and equity.</t>
  </si>
  <si>
    <t>EBITA, mkr</t>
  </si>
  <si>
    <t>Nettoomsättning, mkr</t>
  </si>
  <si>
    <t>Nyckeltal per aktie, hänförligt till moderbolagets aktieägare</t>
  </si>
  <si>
    <t>Consolidated income statement - condensed</t>
  </si>
  <si>
    <t>Consolidated cash flow statement - condensed</t>
  </si>
  <si>
    <t>Betald skatt</t>
  </si>
  <si>
    <t>Förändring av rörelsekapital</t>
  </si>
  <si>
    <t>Upplåning/amortering, netto</t>
  </si>
  <si>
    <t>Indutrade</t>
  </si>
  <si>
    <t>2019 Q1</t>
  </si>
  <si>
    <t>2019 Q2</t>
  </si>
  <si>
    <t>2019 Q3</t>
  </si>
  <si>
    <t>2019 Q4</t>
  </si>
  <si>
    <t>2020 Q1</t>
  </si>
  <si>
    <t>Trade payables</t>
  </si>
  <si>
    <t>-</t>
  </si>
  <si>
    <t>2020 Q2</t>
  </si>
  <si>
    <t>Moderbolag och koncernposter</t>
  </si>
  <si>
    <t>Parent company and group items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</si>
  <si>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</si>
  <si>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</si>
  <si>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</si>
  <si>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</si>
  <si>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</si>
  <si>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</si>
  <si>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</si>
  <si>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</si>
  <si>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</si>
  <si>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</si>
  <si>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</si>
  <si>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</si>
  <si>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</si>
  <si>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</si>
  <si>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</si>
  <si>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Industrial &amp; Engineering</t>
  </si>
  <si>
    <t>Infrastructure &amp; Construction</t>
  </si>
  <si>
    <t xml:space="preserve">Life Science </t>
  </si>
  <si>
    <t>Process, Energy &amp; Water</t>
  </si>
  <si>
    <t>Technology &amp; Systems Solutions</t>
  </si>
  <si>
    <t>2024 Q2</t>
  </si>
  <si>
    <t>2024 Q3</t>
  </si>
  <si>
    <t>2024 Q4</t>
  </si>
  <si>
    <t>ENG</t>
  </si>
  <si>
    <t>SVE</t>
  </si>
  <si>
    <t>Sysselsatt kapital vid periodens slut, mkr</t>
  </si>
  <si>
    <t>Sysselsatt kapital genomsnitt, mkr</t>
  </si>
  <si>
    <t>Affärsområden</t>
  </si>
  <si>
    <t>Business Areas</t>
  </si>
  <si>
    <t>Koncernens resultaträkning - i sammandrag</t>
  </si>
  <si>
    <t>Koncernens balansräkning - i sammandrag</t>
  </si>
  <si>
    <t>Kassaflödesanalys för koncernen - i sammandrag</t>
  </si>
  <si>
    <t>Avkastning på sysselsatt kapital, % 1)</t>
  </si>
  <si>
    <t>Nettoskuldsättningsgrad, %</t>
  </si>
  <si>
    <t>Nettoskuld/EBITDA, ggr</t>
  </si>
  <si>
    <t>Soliditet, %</t>
  </si>
  <si>
    <t>Sales growth, %</t>
  </si>
  <si>
    <t>EBITA margin, %</t>
  </si>
  <si>
    <t>Return on capital employed, % 1)</t>
  </si>
  <si>
    <t>Return on equity, % 1)</t>
  </si>
  <si>
    <t>Net debt/equity ratio, %</t>
  </si>
  <si>
    <t>Net debt/EBITDA, times</t>
  </si>
  <si>
    <t>Equity ratio, %</t>
  </si>
  <si>
    <t>Earnings per share before dilution, SEK</t>
  </si>
  <si>
    <t>Earnings per share after dilution, SEK</t>
  </si>
  <si>
    <t>Equity per share, SEK</t>
  </si>
  <si>
    <t>Cash flow from operating activities per share, SEK</t>
  </si>
  <si>
    <t>Resultat per aktie före utspädning, kr</t>
  </si>
  <si>
    <t>Resultat per aktie efter utspädning, kr</t>
  </si>
  <si>
    <t>Eget kapital per aktie, kr</t>
  </si>
  <si>
    <t>Kassaflöde från den löpande verksamheten per aktie, kr</t>
  </si>
  <si>
    <t>Försäljningstillväxt, %</t>
  </si>
  <si>
    <t>EBITA-marginal, %</t>
  </si>
  <si>
    <t>Avkastning på eget kapital, % 1)</t>
  </si>
  <si>
    <t>Rolling 12 months</t>
  </si>
  <si>
    <t>Rullande 12 månader</t>
  </si>
  <si>
    <t>Key figures</t>
  </si>
  <si>
    <t>Trade receivables</t>
  </si>
  <si>
    <t>MSEK</t>
  </si>
  <si>
    <t>Owners of the parent</t>
  </si>
  <si>
    <t>Dividend paid</t>
  </si>
  <si>
    <t>Net sales, MSEK</t>
  </si>
  <si>
    <t>EBITA, MSEK</t>
  </si>
  <si>
    <t>Capital employed at end of period, MSEK</t>
  </si>
  <si>
    <t>Capital employed, average, MSEK</t>
  </si>
  <si>
    <t>Equity, average, MSEK</t>
  </si>
  <si>
    <t>Interest-bearing net debt at end of period, MSEK</t>
  </si>
  <si>
    <t>Average number of shares before dilution, '000</t>
  </si>
  <si>
    <t>Average number of shares after dilution, '000</t>
  </si>
  <si>
    <t>Average number of shares at the end of the period, '000</t>
  </si>
  <si>
    <t>Antal aktier vid periodens utgång, '000</t>
  </si>
  <si>
    <t>Genomsnittligt antal aktier efter utspädning, '000</t>
  </si>
  <si>
    <t>Genomsnittligt antal aktier före utspädning, '000</t>
  </si>
  <si>
    <t>Key ratios per share, attributable to owners of the parent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</si>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</sst>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\ _k_r_-;\-* #,##0.00\ _k_r_-;_-* &quot;-&quot;??\ _k_r_-;_-@_-"/>
    <numFmt numFmtId="165" formatCode="_-* #,##0.00\ _k_r_-;\-* #,##0.00\ _k_r_-;_-* \-??\ _k_r_-;_-@_-"/>
    <numFmt numFmtId="166" formatCode="0.0"/>
    <numFmt numFmtId="167" formatCode="#,##0.0"/>
  </numFmts>
  <fonts count="43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i/>
      <sz val="1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Verdana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1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D3B5E"/>
        <bgColor indexed="64"/>
      </patternFill>
    </fill>
    <fill>
      <patternFill patternType="solid">
        <fgColor rgb="FFEDF6FE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5"/>
      </top>
      <bottom/>
      <diagonal/>
    </border>
  </borders>
  <cellStyleXfs count="49">
    <xf numFmtId="0" fontId="0" fillId="0" borderId="0"/>
    <xf numFmtId="0" fontId="19" fillId="2" borderId="4" applyNumberFormat="0" applyFon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7" fontId="22" fillId="0" borderId="6"/>
    <xf numFmtId="167" fontId="22" fillId="3" borderId="6"/>
    <xf numFmtId="0" fontId="23" fillId="4" borderId="0" applyNumberFormat="0" applyBorder="0" applyAlignment="0" applyProtection="0"/>
    <xf numFmtId="0" fontId="10" fillId="0" borderId="0"/>
    <xf numFmtId="0" fontId="10" fillId="0" borderId="0"/>
    <xf numFmtId="0" fontId="19" fillId="0" borderId="0"/>
    <xf numFmtId="0" fontId="18" fillId="0" borderId="0"/>
    <xf numFmtId="0" fontId="2" fillId="0" borderId="0"/>
    <xf numFmtId="0" fontId="19" fillId="0" borderId="0"/>
    <xf numFmtId="0" fontId="19" fillId="0" borderId="0"/>
    <xf numFmtId="0" fontId="24" fillId="0" borderId="0"/>
    <xf numFmtId="0" fontId="18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25" fillId="3" borderId="0"/>
    <xf numFmtId="0" fontId="25" fillId="0" borderId="0"/>
    <xf numFmtId="0" fontId="26" fillId="0" borderId="5">
      <alignment vertical="center"/>
    </xf>
    <xf numFmtId="3" fontId="25" fillId="3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 wrapText="1" indent="2"/>
    </xf>
    <xf numFmtId="0" fontId="9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2"/>
    </xf>
    <xf numFmtId="0" fontId="27" fillId="0" borderId="0" xfId="0" applyFont="1"/>
    <xf numFmtId="3" fontId="27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/>
    <xf numFmtId="0" fontId="28" fillId="0" borderId="2" xfId="0" applyFont="1" applyBorder="1"/>
    <xf numFmtId="3" fontId="28" fillId="0" borderId="2" xfId="0" applyNumberFormat="1" applyFont="1" applyBorder="1"/>
    <xf numFmtId="3" fontId="27" fillId="0" borderId="0" xfId="0" applyNumberFormat="1" applyFont="1"/>
    <xf numFmtId="0" fontId="28" fillId="0" borderId="3" xfId="0" applyFont="1" applyBorder="1"/>
    <xf numFmtId="166" fontId="27" fillId="0" borderId="0" xfId="0" applyNumberFormat="1" applyFont="1"/>
    <xf numFmtId="3" fontId="28" fillId="0" borderId="0" xfId="0" applyNumberFormat="1" applyFont="1"/>
    <xf numFmtId="0" fontId="29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0" fillId="0" borderId="0" xfId="0" applyFont="1"/>
    <xf numFmtId="3" fontId="30" fillId="0" borderId="0" xfId="0" applyNumberFormat="1" applyFont="1"/>
    <xf numFmtId="0" fontId="13" fillId="0" borderId="0" xfId="0" applyFont="1"/>
    <xf numFmtId="0" fontId="14" fillId="0" borderId="0" xfId="0" applyFont="1"/>
    <xf numFmtId="2" fontId="27" fillId="0" borderId="0" xfId="0" applyNumberFormat="1" applyFont="1"/>
    <xf numFmtId="3" fontId="28" fillId="0" borderId="1" xfId="0" applyNumberFormat="1" applyFont="1" applyBorder="1"/>
    <xf numFmtId="0" fontId="11" fillId="0" borderId="0" xfId="0" applyFont="1" applyAlignment="1">
      <alignment horizontal="left" wrapText="1" indent="2"/>
    </xf>
    <xf numFmtId="3" fontId="28" fillId="0" borderId="0" xfId="0" applyNumberFormat="1" applyFont="1" applyAlignment="1">
      <alignment horizontal="right"/>
    </xf>
    <xf numFmtId="0" fontId="10" fillId="0" borderId="0" xfId="0" applyFont="1"/>
    <xf numFmtId="3" fontId="2" fillId="0" borderId="0" xfId="0" applyNumberFormat="1" applyFont="1" applyAlignment="1">
      <alignment horizontal="left" wrapText="1" indent="2"/>
    </xf>
    <xf numFmtId="3" fontId="13" fillId="0" borderId="0" xfId="0" applyNumberFormat="1" applyFont="1" applyAlignment="1">
      <alignment horizontal="left" wrapText="1" indent="2"/>
    </xf>
    <xf numFmtId="3" fontId="9" fillId="0" borderId="0" xfId="0" applyNumberFormat="1" applyFont="1" applyAlignment="1">
      <alignment horizontal="left" wrapText="1" indent="2"/>
    </xf>
    <xf numFmtId="3" fontId="28" fillId="0" borderId="3" xfId="0" applyNumberFormat="1" applyFont="1" applyBorder="1"/>
    <xf numFmtId="0" fontId="12" fillId="0" borderId="0" xfId="0" applyFont="1"/>
    <xf numFmtId="1" fontId="27" fillId="0" borderId="0" xfId="0" applyNumberFormat="1" applyFont="1"/>
    <xf numFmtId="0" fontId="2" fillId="0" borderId="0" xfId="0" applyFont="1" applyAlignment="1">
      <alignment horizontal="left" wrapText="1"/>
    </xf>
    <xf numFmtId="3" fontId="29" fillId="0" borderId="0" xfId="0" applyNumberFormat="1" applyFont="1"/>
    <xf numFmtId="3" fontId="16" fillId="0" borderId="0" xfId="0" applyNumberFormat="1" applyFont="1" applyAlignment="1">
      <alignment horizontal="left" wrapText="1" indent="2"/>
    </xf>
    <xf numFmtId="3" fontId="30" fillId="0" borderId="0" xfId="0" applyNumberFormat="1" applyFont="1" applyAlignment="1">
      <alignment horizontal="right"/>
    </xf>
    <xf numFmtId="3" fontId="27" fillId="0" borderId="0" xfId="0" quotePrefix="1" applyNumberFormat="1" applyFont="1" applyAlignment="1">
      <alignment horizontal="right"/>
    </xf>
    <xf numFmtId="167" fontId="27" fillId="0" borderId="0" xfId="0" applyNumberFormat="1" applyFont="1"/>
    <xf numFmtId="1" fontId="28" fillId="0" borderId="0" xfId="0" applyNumberFormat="1" applyFont="1"/>
    <xf numFmtId="4" fontId="27" fillId="0" borderId="0" xfId="0" applyNumberFormat="1" applyFont="1"/>
    <xf numFmtId="166" fontId="28" fillId="0" borderId="0" xfId="0" applyNumberFormat="1" applyFont="1"/>
    <xf numFmtId="3" fontId="0" fillId="0" borderId="0" xfId="0" applyNumberFormat="1"/>
    <xf numFmtId="0" fontId="10" fillId="5" borderId="0" xfId="0" applyFont="1" applyFill="1"/>
    <xf numFmtId="0" fontId="9" fillId="5" borderId="0" xfId="0" applyFont="1" applyFill="1" applyAlignment="1">
      <alignment horizontal="left" wrapText="1" indent="2"/>
    </xf>
    <xf numFmtId="0" fontId="4" fillId="5" borderId="0" xfId="0" applyFont="1" applyFill="1" applyAlignment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20" fillId="6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 applyAlignment="1">
      <alignment horizontal="left" wrapText="1" indent="2"/>
    </xf>
    <xf numFmtId="0" fontId="31" fillId="0" borderId="0" xfId="0" applyFont="1" applyAlignment="1">
      <alignment horizontal="left" wrapText="1"/>
    </xf>
    <xf numFmtId="0" fontId="32" fillId="0" borderId="0" xfId="0" applyFont="1" applyAlignment="1">
      <alignment horizontal="left" wrapText="1" indent="2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wrapText="1" indent="2"/>
    </xf>
    <xf numFmtId="0" fontId="35" fillId="6" borderId="0" xfId="0" applyFont="1" applyFill="1" applyAlignment="1">
      <alignment horizontal="left" wrapText="1"/>
    </xf>
    <xf numFmtId="3" fontId="35" fillId="6" borderId="0" xfId="0" applyNumberFormat="1" applyFont="1" applyFill="1" applyAlignment="1">
      <alignment horizontal="left" wrapText="1"/>
    </xf>
    <xf numFmtId="0" fontId="34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" fontId="2" fillId="5" borderId="0" xfId="0" applyNumberFormat="1" applyFont="1" applyFill="1" applyAlignment="1">
      <alignment horizontal="left" wrapText="1" indent="2"/>
    </xf>
    <xf numFmtId="3" fontId="9" fillId="5" borderId="0" xfId="0" applyNumberFormat="1" applyFont="1" applyFill="1" applyAlignment="1">
      <alignment horizontal="left" wrapText="1" indent="2"/>
    </xf>
    <xf numFmtId="3" fontId="16" fillId="5" borderId="0" xfId="0" applyNumberFormat="1" applyFont="1" applyFill="1" applyAlignment="1">
      <alignment horizontal="left" wrapText="1" indent="2"/>
    </xf>
    <xf numFmtId="14" fontId="36" fillId="0" borderId="0" xfId="0" applyNumberFormat="1" applyFont="1" applyAlignment="1">
      <alignment horizontal="left" wrapText="1"/>
    </xf>
    <xf numFmtId="3" fontId="32" fillId="0" borderId="0" xfId="0" applyNumberFormat="1" applyFont="1" applyAlignment="1">
      <alignment horizontal="left" wrapText="1" indent="2"/>
    </xf>
    <xf numFmtId="3" fontId="33" fillId="0" borderId="0" xfId="0" applyNumberFormat="1" applyFont="1" applyAlignment="1">
      <alignment horizontal="left" wrapText="1"/>
    </xf>
    <xf numFmtId="3" fontId="34" fillId="0" borderId="0" xfId="0" applyNumberFormat="1" applyFont="1" applyAlignment="1">
      <alignment horizontal="left" wrapText="1"/>
    </xf>
    <xf numFmtId="0" fontId="32" fillId="0" borderId="0" xfId="0" applyFont="1"/>
    <xf numFmtId="0" fontId="2" fillId="5" borderId="0" xfId="0" applyFont="1" applyFill="1" applyAlignment="1">
      <alignment vertical="top" wrapText="1"/>
    </xf>
    <xf numFmtId="0" fontId="6" fillId="5" borderId="0" xfId="0" applyFont="1" applyFill="1"/>
    <xf numFmtId="0" fontId="8" fillId="5" borderId="0" xfId="0" applyFont="1" applyFill="1"/>
    <xf numFmtId="0" fontId="7" fillId="5" borderId="0" xfId="0" applyFont="1" applyFill="1"/>
    <xf numFmtId="0" fontId="14" fillId="5" borderId="0" xfId="0" applyFont="1" applyFill="1"/>
    <xf numFmtId="0" fontId="8" fillId="0" borderId="0" xfId="0" applyFont="1"/>
    <xf numFmtId="0" fontId="32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left" wrapText="1"/>
    </xf>
    <xf numFmtId="0" fontId="39" fillId="0" borderId="0" xfId="0" applyFont="1"/>
    <xf numFmtId="0" fontId="40" fillId="0" borderId="0" xfId="0" applyFont="1" applyAlignment="1">
      <alignment horizontal="left" wrapText="1" indent="2"/>
    </xf>
    <xf numFmtId="0" fontId="41" fillId="0" borderId="0" xfId="0" applyFont="1" applyAlignment="1">
      <alignment horizontal="left" wrapText="1" indent="2"/>
    </xf>
    <xf numFmtId="3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left" vertical="top" wrapText="1"/>
    </xf>
    <xf numFmtId="3" fontId="13" fillId="5" borderId="0" xfId="0" applyNumberFormat="1" applyFont="1" applyFill="1" applyAlignment="1">
      <alignment horizontal="left" wrapText="1" indent="2"/>
    </xf>
    <xf numFmtId="3" fontId="31" fillId="0" borderId="0" xfId="0" applyNumberFormat="1" applyFont="1" applyAlignment="1">
      <alignment horizontal="left" wrapText="1"/>
    </xf>
    <xf numFmtId="3" fontId="39" fillId="0" borderId="0" xfId="0" applyNumberFormat="1" applyFont="1" applyAlignment="1">
      <alignment horizontal="left" wrapText="1" indent="2"/>
    </xf>
    <xf numFmtId="0" fontId="12" fillId="5" borderId="0" xfId="0" applyFont="1" applyFill="1"/>
    <xf numFmtId="0" fontId="42" fillId="0" borderId="0" xfId="0" applyFont="1"/>
    <xf numFmtId="0" fontId="28" fillId="0" borderId="0" xfId="0" applyFont="1" applyAlignment="1">
      <alignment horizontal="left" wrapText="1"/>
    </xf>
    <xf numFmtId="0" fontId="42" fillId="7" borderId="0" xfId="0" applyFont="1" applyFill="1"/>
    <xf numFmtId="3" fontId="27" fillId="7" borderId="0" xfId="0" applyNumberFormat="1" applyFont="1" applyFill="1"/>
    <xf numFmtId="1" fontId="27" fillId="7" borderId="0" xfId="0" applyNumberFormat="1" applyFont="1" applyFill="1"/>
    <xf numFmtId="3" fontId="28" fillId="7" borderId="0" xfId="0" applyNumberFormat="1" applyFont="1" applyFill="1"/>
    <xf numFmtId="0" fontId="32" fillId="7" borderId="0" xfId="0" applyFont="1" applyFill="1"/>
    <xf numFmtId="0" fontId="29" fillId="7" borderId="0" xfId="0" applyFont="1" applyFill="1"/>
    <xf numFmtId="166" fontId="27" fillId="7" borderId="0" xfId="0" applyNumberFormat="1" applyFont="1" applyFill="1"/>
    <xf numFmtId="166" fontId="28" fillId="7" borderId="0" xfId="0" applyNumberFormat="1" applyFont="1" applyFill="1"/>
    <xf numFmtId="3" fontId="39" fillId="7" borderId="0" xfId="0" applyNumberFormat="1" applyFont="1" applyFill="1" applyAlignment="1">
      <alignment horizontal="left" wrapText="1" indent="2"/>
    </xf>
    <xf numFmtId="3" fontId="32" fillId="7" borderId="0" xfId="0" applyNumberFormat="1" applyFont="1" applyFill="1" applyAlignment="1">
      <alignment horizontal="left" wrapText="1" indent="2"/>
    </xf>
    <xf numFmtId="3" fontId="27" fillId="7" borderId="0" xfId="0" applyNumberFormat="1" applyFont="1" applyFill="1" applyAlignment="1">
      <alignment horizontal="right"/>
    </xf>
    <xf numFmtId="3" fontId="27" fillId="7" borderId="0" xfId="0" quotePrefix="1" applyNumberFormat="1" applyFont="1" applyFill="1" applyAlignment="1">
      <alignment horizontal="right"/>
    </xf>
    <xf numFmtId="3" fontId="28" fillId="7" borderId="3" xfId="0" applyNumberFormat="1" applyFont="1" applyFill="1" applyBorder="1"/>
    <xf numFmtId="3" fontId="28" fillId="7" borderId="2" xfId="0" applyNumberFormat="1" applyFont="1" applyFill="1" applyBorder="1"/>
    <xf numFmtId="3" fontId="28" fillId="7" borderId="1" xfId="0" applyNumberFormat="1" applyFont="1" applyFill="1" applyBorder="1"/>
    <xf numFmtId="0" fontId="40" fillId="7" borderId="0" xfId="0" applyFont="1" applyFill="1" applyAlignment="1">
      <alignment horizontal="left" wrapText="1" indent="2"/>
    </xf>
    <xf numFmtId="0" fontId="41" fillId="7" borderId="0" xfId="0" applyFont="1" applyFill="1" applyAlignment="1">
      <alignment horizontal="left" wrapText="1" indent="2"/>
    </xf>
    <xf numFmtId="3" fontId="28" fillId="7" borderId="0" xfId="0" applyNumberFormat="1" applyFont="1" applyFill="1" applyAlignment="1">
      <alignment horizontal="right"/>
    </xf>
    <xf numFmtId="167" fontId="27" fillId="7" borderId="0" xfId="0" applyNumberFormat="1" applyFont="1" applyFill="1"/>
    <xf numFmtId="4" fontId="27" fillId="7" borderId="0" xfId="0" applyNumberFormat="1" applyFont="1" applyFill="1"/>
    <xf numFmtId="0" fontId="27" fillId="7" borderId="0" xfId="0" applyFont="1" applyFill="1"/>
    <xf numFmtId="3" fontId="29" fillId="7" borderId="0" xfId="0" applyNumberFormat="1" applyFont="1" applyFill="1"/>
    <xf numFmtId="3" fontId="30" fillId="7" borderId="0" xfId="0" applyNumberFormat="1" applyFont="1" applyFill="1" applyAlignment="1">
      <alignment horizontal="right"/>
    </xf>
    <xf numFmtId="167" fontId="27" fillId="0" borderId="0" xfId="0" applyNumberFormat="1" applyFont="1" applyFill="1"/>
    <xf numFmtId="3" fontId="27" fillId="0" borderId="0" xfId="0" applyNumberFormat="1" applyFont="1" applyFill="1"/>
    <xf numFmtId="4" fontId="27" fillId="0" borderId="0" xfId="0" applyNumberFormat="1" applyFont="1" applyFill="1"/>
    <xf numFmtId="3" fontId="27" fillId="0" borderId="0" xfId="0" applyNumberFormat="1" applyFont="1" applyFill="1" applyAlignment="1">
      <alignment horizontal="right"/>
    </xf>
    <xf numFmtId="3" fontId="28" fillId="0" borderId="1" xfId="0" applyNumberFormat="1" applyFont="1" applyFill="1" applyBorder="1"/>
    <xf numFmtId="3" fontId="28" fillId="0" borderId="2" xfId="0" applyNumberFormat="1" applyFont="1" applyFill="1" applyBorder="1"/>
    <xf numFmtId="0" fontId="40" fillId="0" borderId="0" xfId="0" applyFont="1" applyFill="1" applyAlignment="1">
      <alignment horizontal="left" wrapText="1" indent="2"/>
    </xf>
    <xf numFmtId="0" fontId="41" fillId="0" borderId="0" xfId="0" applyFont="1" applyFill="1" applyAlignment="1">
      <alignment horizontal="left" wrapText="1" indent="2"/>
    </xf>
    <xf numFmtId="3" fontId="28" fillId="0" borderId="0" xfId="0" applyNumberFormat="1" applyFont="1" applyFill="1" applyAlignment="1">
      <alignment horizontal="right"/>
    </xf>
    <xf numFmtId="3" fontId="39" fillId="0" borderId="0" xfId="0" applyNumberFormat="1" applyFont="1" applyFill="1" applyAlignment="1">
      <alignment horizontal="left" wrapText="1" indent="2"/>
    </xf>
    <xf numFmtId="3" fontId="28" fillId="0" borderId="0" xfId="0" applyNumberFormat="1" applyFont="1" applyFill="1"/>
    <xf numFmtId="3" fontId="32" fillId="0" borderId="0" xfId="0" applyNumberFormat="1" applyFont="1" applyFill="1" applyAlignment="1">
      <alignment horizontal="left" wrapText="1" indent="2"/>
    </xf>
    <xf numFmtId="3" fontId="27" fillId="0" borderId="0" xfId="0" quotePrefix="1" applyNumberFormat="1" applyFont="1" applyFill="1" applyAlignment="1">
      <alignment horizontal="right"/>
    </xf>
    <xf numFmtId="3" fontId="28" fillId="0" borderId="3" xfId="0" applyNumberFormat="1" applyFont="1" applyFill="1" applyBorder="1"/>
    <xf numFmtId="0" fontId="42" fillId="0" borderId="0" xfId="0" applyFont="1" applyFill="1"/>
    <xf numFmtId="1" fontId="27" fillId="0" borderId="0" xfId="0" applyNumberFormat="1" applyFont="1" applyFill="1"/>
    <xf numFmtId="0" fontId="32" fillId="0" borderId="0" xfId="0" applyFont="1" applyFill="1"/>
    <xf numFmtId="0" fontId="29" fillId="0" borderId="0" xfId="0" applyFont="1" applyFill="1"/>
    <xf numFmtId="166" fontId="27" fillId="0" borderId="0" xfId="0" applyNumberFormat="1" applyFont="1" applyFill="1"/>
    <xf numFmtId="166" fontId="28" fillId="0" borderId="0" xfId="0" applyNumberFormat="1" applyFont="1" applyFill="1"/>
  </cellXfs>
  <cellStyles count="49">
    <cellStyle name="Anteckning 2" xfId="1" xr:uid="{3AE2CDF1-7978-4038-864E-D13579070E13}"/>
    <cellStyle name="Hyperlink 2" xfId="2" xr:uid="{629A7F6C-302A-4A89-9F31-8C3A9E3B9A18}"/>
    <cellStyle name="Hyperlänk 2" xfId="3" xr:uid="{54AA6F0E-6980-43FB-BDA0-25AEEBFADB19}"/>
    <cellStyle name="Indutrade Summa" xfId="4" xr:uid="{4080972C-608A-4BF0-883C-452415389049}"/>
    <cellStyle name="Indutrade Summa 2" xfId="5" xr:uid="{4368E3E8-4486-4A65-939E-8EA970670C8F}"/>
    <cellStyle name="Neutral" xfId="6" builtinId="28" customBuiltin="1"/>
    <cellStyle name="Normal" xfId="0" builtinId="0"/>
    <cellStyle name="Normal 2" xfId="7" xr:uid="{07AF271B-00FD-491B-8AE3-5876D2548B55}"/>
    <cellStyle name="Normal 2 2" xfId="8" xr:uid="{71322299-361E-4E42-9405-33C96040A82A}"/>
    <cellStyle name="Normal 2 2 2" xfId="9" xr:uid="{22ADBBBE-F8FF-4D71-ABFC-D54AAEF54285}"/>
    <cellStyle name="Normal 2 2 3" xfId="10" xr:uid="{A296B4E0-551D-4D03-B8D0-C846EC217984}"/>
    <cellStyle name="Normal 2 3" xfId="11" xr:uid="{0D0909E8-202D-4079-8E3D-E3E3D2F16AA0}"/>
    <cellStyle name="Normal 2 3 2" xfId="12" xr:uid="{1BA39083-96A5-4022-B067-7BDFABA424A4}"/>
    <cellStyle name="Normal 3" xfId="13" xr:uid="{34B9682B-DCB3-4176-8E81-7F9C0F424959}"/>
    <cellStyle name="Normal 3 2" xfId="14" xr:uid="{FFCBC76E-C932-42D3-BB66-B77FD1D051F0}"/>
    <cellStyle name="Normal 3 3" xfId="15" xr:uid="{264079D6-9B26-4E21-903B-E17DB73E0A9A}"/>
    <cellStyle name="Normal 4" xfId="16" xr:uid="{E948BCC3-EF77-44A2-98CE-6986CB77ABBD}"/>
    <cellStyle name="Normal 4 2" xfId="17" xr:uid="{E895AD50-E9A4-4AB3-9B16-D149F9A1A6F8}"/>
    <cellStyle name="Normal 4 3" xfId="18" xr:uid="{3EC476D5-50D6-450F-B7B9-F13D1322602C}"/>
    <cellStyle name="Normal 5" xfId="19" xr:uid="{45CF13BE-D807-4B69-A76C-BC46E05CFB08}"/>
    <cellStyle name="Normal 5 2" xfId="20" xr:uid="{22BBB571-D43D-499E-A032-57C383EBBAC8}"/>
    <cellStyle name="Normal 5 3" xfId="21" xr:uid="{10F05BB8-3D6D-4A71-BBDE-731F0008C868}"/>
    <cellStyle name="Normal 5 4" xfId="22" xr:uid="{F87B790E-895A-4D33-8EC4-51D6A0912681}"/>
    <cellStyle name="Normal 5 5" xfId="23" xr:uid="{67AB9418-4D42-4204-B779-21ED88132760}"/>
    <cellStyle name="Normal 6" xfId="24" xr:uid="{4EAF3895-59F9-49CE-BAE8-3DD86E84BD0E}"/>
    <cellStyle name="Normal 6 2" xfId="25" xr:uid="{A432A7A2-8F42-4CFB-9A14-56C7890C2F5B}"/>
    <cellStyle name="Normal 7" xfId="26" xr:uid="{DA4F5191-FDFD-4876-8D94-33CFF3E7ABD6}"/>
    <cellStyle name="Normal 8" xfId="27" xr:uid="{FF956AA7-0776-487C-9E5E-8B6F7D0C8BB8}"/>
    <cellStyle name="Normal 9" xfId="28" xr:uid="{15B95EDF-A0F1-4CE1-A2AC-FADA45B0588C}"/>
    <cellStyle name="Normal 9 2" xfId="29" xr:uid="{50DA6668-2093-4349-9990-34C84A2189F1}"/>
    <cellStyle name="Percent 2" xfId="30" xr:uid="{01D4C306-5E1E-4399-95F3-83A156991452}"/>
    <cellStyle name="Procent 2" xfId="31" xr:uid="{57DC0416-8590-4239-9794-CD0EF61434EA}"/>
    <cellStyle name="Procent 2 2" xfId="32" xr:uid="{3EA14615-B00C-46AE-AC44-04F8451A883F}"/>
    <cellStyle name="Procent 2 3" xfId="33" xr:uid="{48A7BF38-5054-4663-98A5-778F3C3C8696}"/>
    <cellStyle name="Procent 2 4" xfId="34" xr:uid="{B1068900-128B-4727-BA77-FB84B28547CF}"/>
    <cellStyle name="Procent 3" xfId="35" xr:uid="{7421A5E7-2819-46AC-852E-77CDF40396EF}"/>
    <cellStyle name="Procent 3 2" xfId="36" xr:uid="{8B86DDC3-31FE-4671-9909-83341D4CE646}"/>
    <cellStyle name="Procent 3 3" xfId="37" xr:uid="{D1A653CE-F440-4C79-A4D8-239AA022891E}"/>
    <cellStyle name="Procent 4" xfId="38" xr:uid="{EF882FEE-5589-438E-BC9B-78D0E1E07235}"/>
    <cellStyle name="Tabell med bakgrund" xfId="39" xr:uid="{421F2D1B-2963-4C04-B318-B2FC37656B89}"/>
    <cellStyle name="Tabellbeskrivning" xfId="40" xr:uid="{6E5F9DD3-C506-4FFA-834B-C506704441B6}"/>
    <cellStyle name="Tabellrubrik" xfId="41" xr:uid="{88640426-133E-4A54-A054-548938D8AF11}"/>
    <cellStyle name="Tabelltext med bakgrund" xfId="42" xr:uid="{1BD1B1F6-BD21-49F0-A2FC-84FB89D7393A}"/>
    <cellStyle name="Tusental 2" xfId="43" xr:uid="{EE88233B-02AF-48C0-A4A8-A32DF09DE8C6}"/>
    <cellStyle name="Tusental 2 2" xfId="44" xr:uid="{23EC822B-D788-4BC3-BF94-0EE5BA80EFD4}"/>
    <cellStyle name="Tusental 3" xfId="45" xr:uid="{A17B3228-62BD-4378-A644-D10BFFD4A431}"/>
    <cellStyle name="Tusental 3 2" xfId="46" xr:uid="{036FE338-4A8F-4141-B3B5-070ED67E9D6B}"/>
    <cellStyle name="Tusental 4" xfId="47" xr:uid="{04BDF313-8E47-4C33-8353-61C8F480022B}"/>
    <cellStyle name="Финансовый 2" xfId="48" xr:uid="{DED81625-0185-4EB0-B0A6-2B81D5CC643E}"/>
  </cellStyles>
  <dxfs count="2">
    <dxf>
      <fill>
        <patternFill>
          <bgColor theme="2"/>
        </patternFill>
      </fill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Indutrade Tabell" pivot="0" count="2" xr9:uid="{34BAC82D-21A8-4F1D-AD50-8A5ECA4E6388}">
      <tableStyleElement type="wholeTable" dxfId="1"/>
      <tableStyleElement type="secondColumnStripe" dxfId="0"/>
    </tableStyle>
  </tableStyles>
  <colors>
    <mruColors>
      <color rgb="FFEDF6FE"/>
      <color rgb="FF0D3B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23AF6-B094-4F25-A45B-D5E40E5C625B}">
  <sheetPr>
    <tabColor rgb="FF0D3B5E"/>
  </sheetPr>
  <dimension ref="A1:HF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7" sqref="M7"/>
    </sheetView>
  </sheetViews>
  <sheetFormatPr defaultRowHeight="15" customHeight="1" x14ac:dyDescent="0.2"/>
  <cols>
    <col min="1" max="1" width="2.7109375" style="45" customWidth="1"/>
    <col min="2" max="2" width="41.28515625" style="35" customWidth="1"/>
    <col min="3" max="3" width="53.5703125" style="35" bestFit="1" customWidth="1"/>
    <col min="4" max="8" width="12.5703125" style="1" customWidth="1"/>
    <col min="9" max="13" width="11" style="1" bestFit="1" customWidth="1"/>
    <col min="14" max="214" width="9.140625" style="1"/>
    <col min="215" max="16384" width="9.140625" style="28"/>
  </cols>
  <sheetData>
    <row r="1" spans="1:13" ht="15" customHeight="1" x14ac:dyDescent="0.25">
      <c r="B1" s="52" t="s">
        <v>116</v>
      </c>
      <c r="C1" s="52" t="s">
        <v>116</v>
      </c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customHeight="1" x14ac:dyDescent="0.2">
      <c r="B2" s="54" t="s">
        <v>151</v>
      </c>
      <c r="C2" s="54" t="s">
        <v>150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" customHeight="1" x14ac:dyDescent="0.2">
      <c r="B3" s="55"/>
      <c r="C3" s="55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0</v>
      </c>
      <c r="C7" s="5" t="s">
        <v>1</v>
      </c>
      <c r="D7" s="6">
        <v>11881</v>
      </c>
      <c r="E7" s="6">
        <v>12955</v>
      </c>
      <c r="F7" s="6">
        <v>14847</v>
      </c>
      <c r="G7" s="6">
        <v>16848</v>
      </c>
      <c r="H7" s="6">
        <v>18411</v>
      </c>
      <c r="I7" s="6">
        <v>19217</v>
      </c>
      <c r="J7" s="6">
        <v>21715</v>
      </c>
      <c r="K7" s="6">
        <v>27016</v>
      </c>
      <c r="L7" s="6">
        <v>31835</v>
      </c>
      <c r="M7" s="103">
        <v>32544</v>
      </c>
    </row>
    <row r="8" spans="1:13" s="3" customFormat="1" ht="15" customHeight="1" x14ac:dyDescent="0.25">
      <c r="A8" s="47"/>
      <c r="B8" s="5" t="s">
        <v>50</v>
      </c>
      <c r="C8" s="5" t="s">
        <v>58</v>
      </c>
      <c r="D8" s="11">
        <v>-7847</v>
      </c>
      <c r="E8" s="11">
        <v>-8607</v>
      </c>
      <c r="F8" s="11">
        <v>-9881</v>
      </c>
      <c r="G8" s="11">
        <v>-11099</v>
      </c>
      <c r="H8" s="11">
        <v>-12126</v>
      </c>
      <c r="I8" s="11">
        <v>-12681</v>
      </c>
      <c r="J8" s="11">
        <v>-14106</v>
      </c>
      <c r="K8" s="11">
        <v>-17654</v>
      </c>
      <c r="L8" s="11">
        <v>-20789</v>
      </c>
      <c r="M8" s="94">
        <v>-21140</v>
      </c>
    </row>
    <row r="9" spans="1:13" s="3" customFormat="1" ht="15" customHeight="1" x14ac:dyDescent="0.25">
      <c r="A9" s="47"/>
      <c r="B9" s="8" t="s">
        <v>51</v>
      </c>
      <c r="C9" s="8" t="s">
        <v>63</v>
      </c>
      <c r="D9" s="25">
        <v>4034</v>
      </c>
      <c r="E9" s="25">
        <v>4348</v>
      </c>
      <c r="F9" s="25">
        <v>4966</v>
      </c>
      <c r="G9" s="25">
        <v>5749</v>
      </c>
      <c r="H9" s="25">
        <v>6285</v>
      </c>
      <c r="I9" s="25">
        <v>6536</v>
      </c>
      <c r="J9" s="25">
        <v>7609</v>
      </c>
      <c r="K9" s="25">
        <v>9362</v>
      </c>
      <c r="L9" s="25">
        <v>11046</v>
      </c>
      <c r="M9" s="107">
        <v>11404</v>
      </c>
    </row>
    <row r="10" spans="1:13" s="3" customFormat="1" ht="15" customHeight="1" x14ac:dyDescent="0.25">
      <c r="A10" s="47"/>
      <c r="B10" s="5" t="s">
        <v>52</v>
      </c>
      <c r="C10" s="5" t="s">
        <v>59</v>
      </c>
      <c r="D10" s="11">
        <v>-133</v>
      </c>
      <c r="E10" s="11">
        <v>-156</v>
      </c>
      <c r="F10" s="11">
        <v>-178</v>
      </c>
      <c r="G10" s="11">
        <v>-204</v>
      </c>
      <c r="H10" s="11">
        <v>-217</v>
      </c>
      <c r="I10" s="11">
        <v>-227</v>
      </c>
      <c r="J10" s="11">
        <v>-258</v>
      </c>
      <c r="K10" s="11">
        <v>-334</v>
      </c>
      <c r="L10" s="11">
        <v>-395</v>
      </c>
      <c r="M10" s="94">
        <v>-406</v>
      </c>
    </row>
    <row r="11" spans="1:13" s="3" customFormat="1" ht="15" customHeight="1" x14ac:dyDescent="0.25">
      <c r="A11" s="47"/>
      <c r="B11" s="5" t="s">
        <v>53</v>
      </c>
      <c r="C11" s="5" t="s">
        <v>60</v>
      </c>
      <c r="D11" s="11">
        <v>-2044</v>
      </c>
      <c r="E11" s="11">
        <v>-2179</v>
      </c>
      <c r="F11" s="11">
        <v>-2463</v>
      </c>
      <c r="G11" s="11">
        <v>-2737</v>
      </c>
      <c r="H11" s="11">
        <v>-2990</v>
      </c>
      <c r="I11" s="11">
        <v>-3009</v>
      </c>
      <c r="J11" s="11">
        <v>-3279</v>
      </c>
      <c r="K11" s="11">
        <v>-3975</v>
      </c>
      <c r="L11" s="11">
        <v>-4616</v>
      </c>
      <c r="M11" s="94">
        <v>-5002</v>
      </c>
    </row>
    <row r="12" spans="1:13" s="3" customFormat="1" ht="15" customHeight="1" x14ac:dyDescent="0.25">
      <c r="A12" s="47"/>
      <c r="B12" s="5" t="s">
        <v>54</v>
      </c>
      <c r="C12" s="5" t="s">
        <v>61</v>
      </c>
      <c r="D12" s="11">
        <v>-635</v>
      </c>
      <c r="E12" s="11">
        <v>-791</v>
      </c>
      <c r="F12" s="11">
        <v>-893</v>
      </c>
      <c r="G12" s="11">
        <v>-991</v>
      </c>
      <c r="H12" s="11">
        <v>-1103</v>
      </c>
      <c r="I12" s="11">
        <v>-1123</v>
      </c>
      <c r="J12" s="11">
        <v>-1231</v>
      </c>
      <c r="K12" s="11">
        <v>-1560</v>
      </c>
      <c r="L12" s="11">
        <v>-1961</v>
      </c>
      <c r="M12" s="94">
        <v>-2110</v>
      </c>
    </row>
    <row r="13" spans="1:13" s="3" customFormat="1" ht="15" customHeight="1" x14ac:dyDescent="0.25">
      <c r="A13" s="47"/>
      <c r="B13" s="5" t="s">
        <v>55</v>
      </c>
      <c r="C13" s="5" t="s">
        <v>62</v>
      </c>
      <c r="D13" s="11">
        <v>13</v>
      </c>
      <c r="E13" s="11">
        <v>50</v>
      </c>
      <c r="F13" s="11">
        <v>-52</v>
      </c>
      <c r="G13" s="11">
        <v>8</v>
      </c>
      <c r="H13" s="11">
        <v>41</v>
      </c>
      <c r="I13" s="11">
        <v>89</v>
      </c>
      <c r="J13" s="11">
        <v>-16</v>
      </c>
      <c r="K13" s="11">
        <v>127</v>
      </c>
      <c r="L13" s="11">
        <v>84</v>
      </c>
      <c r="M13" s="94">
        <v>147</v>
      </c>
    </row>
    <row r="14" spans="1:13" s="3" customFormat="1" ht="15" customHeight="1" x14ac:dyDescent="0.25">
      <c r="A14" s="47"/>
      <c r="B14" s="8" t="s">
        <v>3</v>
      </c>
      <c r="C14" s="8" t="s">
        <v>28</v>
      </c>
      <c r="D14" s="25">
        <v>1235</v>
      </c>
      <c r="E14" s="25">
        <v>1272</v>
      </c>
      <c r="F14" s="25">
        <v>1380</v>
      </c>
      <c r="G14" s="25">
        <v>1825</v>
      </c>
      <c r="H14" s="25">
        <v>2016</v>
      </c>
      <c r="I14" s="25">
        <v>2266</v>
      </c>
      <c r="J14" s="25">
        <v>2825</v>
      </c>
      <c r="K14" s="25">
        <v>3620</v>
      </c>
      <c r="L14" s="25">
        <v>4158</v>
      </c>
      <c r="M14" s="107">
        <v>4033</v>
      </c>
    </row>
    <row r="15" spans="1:13" s="3" customFormat="1" ht="15" customHeight="1" x14ac:dyDescent="0.25">
      <c r="A15" s="47"/>
      <c r="B15" s="5" t="s">
        <v>56</v>
      </c>
      <c r="C15" s="5" t="s">
        <v>44</v>
      </c>
      <c r="D15" s="11">
        <v>-98</v>
      </c>
      <c r="E15" s="11">
        <v>-78</v>
      </c>
      <c r="F15" s="11">
        <v>-70</v>
      </c>
      <c r="G15" s="11">
        <v>-75</v>
      </c>
      <c r="H15" s="11">
        <v>-124</v>
      </c>
      <c r="I15" s="11">
        <v>-126</v>
      </c>
      <c r="J15" s="11">
        <v>-100</v>
      </c>
      <c r="K15" s="11">
        <v>-180</v>
      </c>
      <c r="L15" s="11">
        <v>-467</v>
      </c>
      <c r="M15" s="94">
        <v>-506</v>
      </c>
    </row>
    <row r="16" spans="1:13" s="3" customFormat="1" ht="15" customHeight="1" x14ac:dyDescent="0.25">
      <c r="A16" s="47"/>
      <c r="B16" s="8" t="s">
        <v>4</v>
      </c>
      <c r="C16" s="8" t="s">
        <v>29</v>
      </c>
      <c r="D16" s="25">
        <v>1137</v>
      </c>
      <c r="E16" s="25">
        <v>1194</v>
      </c>
      <c r="F16" s="25">
        <v>1310</v>
      </c>
      <c r="G16" s="25">
        <v>1750</v>
      </c>
      <c r="H16" s="25">
        <v>1892</v>
      </c>
      <c r="I16" s="25">
        <v>2140</v>
      </c>
      <c r="J16" s="25">
        <v>2725</v>
      </c>
      <c r="K16" s="25">
        <v>3440</v>
      </c>
      <c r="L16" s="25">
        <v>3691</v>
      </c>
      <c r="M16" s="107">
        <v>3527</v>
      </c>
    </row>
    <row r="17" spans="1:13" s="3" customFormat="1" ht="15" customHeight="1" x14ac:dyDescent="0.25">
      <c r="A17" s="47"/>
      <c r="B17" s="5" t="s">
        <v>57</v>
      </c>
      <c r="C17" s="5" t="s">
        <v>64</v>
      </c>
      <c r="D17" s="11">
        <v>-243</v>
      </c>
      <c r="E17" s="11">
        <v>-258</v>
      </c>
      <c r="F17" s="11">
        <v>-280</v>
      </c>
      <c r="G17" s="11">
        <v>-382</v>
      </c>
      <c r="H17" s="11">
        <v>-409</v>
      </c>
      <c r="I17" s="11">
        <v>-471</v>
      </c>
      <c r="J17" s="11">
        <v>-628</v>
      </c>
      <c r="K17" s="11">
        <v>-759</v>
      </c>
      <c r="L17" s="11">
        <v>-825</v>
      </c>
      <c r="M17" s="94">
        <v>-777</v>
      </c>
    </row>
    <row r="18" spans="1:13" s="3" customFormat="1" ht="15" customHeight="1" x14ac:dyDescent="0.25">
      <c r="A18" s="47"/>
      <c r="B18" s="9" t="s">
        <v>47</v>
      </c>
      <c r="C18" s="9" t="s">
        <v>48</v>
      </c>
      <c r="D18" s="10">
        <v>894</v>
      </c>
      <c r="E18" s="10">
        <v>936</v>
      </c>
      <c r="F18" s="10">
        <v>1030</v>
      </c>
      <c r="G18" s="10">
        <v>1368</v>
      </c>
      <c r="H18" s="10">
        <v>1483</v>
      </c>
      <c r="I18" s="10">
        <v>1669</v>
      </c>
      <c r="J18" s="10">
        <v>2097</v>
      </c>
      <c r="K18" s="10">
        <v>2681</v>
      </c>
      <c r="L18" s="10">
        <v>2866</v>
      </c>
      <c r="M18" s="106">
        <v>2750</v>
      </c>
    </row>
    <row r="19" spans="1:13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103"/>
    </row>
    <row r="20" spans="1:13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38"/>
      <c r="J20" s="38"/>
      <c r="K20" s="38"/>
      <c r="L20" s="38"/>
      <c r="M20" s="115"/>
    </row>
    <row r="21" spans="1:13" s="3" customFormat="1" ht="15" customHeight="1" x14ac:dyDescent="0.25">
      <c r="A21" s="47"/>
      <c r="B21" s="5" t="s">
        <v>32</v>
      </c>
      <c r="C21" s="5" t="s">
        <v>186</v>
      </c>
      <c r="D21" s="6">
        <v>893</v>
      </c>
      <c r="E21" s="6">
        <v>936</v>
      </c>
      <c r="F21" s="6">
        <v>1029</v>
      </c>
      <c r="G21" s="6">
        <v>1367</v>
      </c>
      <c r="H21" s="6">
        <v>1482</v>
      </c>
      <c r="I21" s="6">
        <v>1669</v>
      </c>
      <c r="J21" s="6">
        <v>2095</v>
      </c>
      <c r="K21" s="6">
        <v>2682</v>
      </c>
      <c r="L21" s="6">
        <v>2865</v>
      </c>
      <c r="M21" s="103">
        <v>2749</v>
      </c>
    </row>
    <row r="22" spans="1:13" s="3" customFormat="1" ht="15" customHeight="1" x14ac:dyDescent="0.25">
      <c r="A22" s="47"/>
      <c r="B22" s="5" t="s">
        <v>5</v>
      </c>
      <c r="C22" s="5" t="s">
        <v>33</v>
      </c>
      <c r="D22" s="6">
        <v>1</v>
      </c>
      <c r="E22" s="6">
        <v>0</v>
      </c>
      <c r="F22" s="6">
        <v>1</v>
      </c>
      <c r="G22" s="6">
        <v>1</v>
      </c>
      <c r="H22" s="6">
        <v>1</v>
      </c>
      <c r="I22" s="6">
        <v>0</v>
      </c>
      <c r="J22" s="6">
        <v>2</v>
      </c>
      <c r="K22" s="6">
        <v>-1</v>
      </c>
      <c r="L22" s="6">
        <v>1</v>
      </c>
      <c r="M22" s="103">
        <v>1</v>
      </c>
    </row>
    <row r="23" spans="1:13" s="3" customFormat="1" ht="15" customHeight="1" x14ac:dyDescent="0.25">
      <c r="A23" s="47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103"/>
    </row>
    <row r="24" spans="1:13" s="3" customFormat="1" ht="15" customHeight="1" x14ac:dyDescent="0.25">
      <c r="A24" s="47"/>
      <c r="B24" s="7" t="s">
        <v>45</v>
      </c>
      <c r="C24" s="7" t="s">
        <v>45</v>
      </c>
      <c r="D24" s="27">
        <v>1427</v>
      </c>
      <c r="E24" s="27">
        <v>1484</v>
      </c>
      <c r="F24" s="27">
        <v>1613</v>
      </c>
      <c r="G24" s="27">
        <v>2087</v>
      </c>
      <c r="H24" s="27">
        <v>2330</v>
      </c>
      <c r="I24" s="27">
        <v>2615</v>
      </c>
      <c r="J24" s="27">
        <v>3202</v>
      </c>
      <c r="K24" s="27">
        <v>4098</v>
      </c>
      <c r="L24" s="27">
        <v>4769</v>
      </c>
      <c r="M24" s="110">
        <v>4689</v>
      </c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scale="105" firstPageNumber="0" orientation="landscape" r:id="rId1"/>
  <headerFooter alignWithMargins="0">
    <oddFooter>&amp;L&amp;D; &amp;T&amp;R&amp;F;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9D6B-D50B-49D4-A88B-0865807D8768}">
  <sheetPr>
    <tabColor rgb="FF0D3B5E"/>
    <pageSetUpPr fitToPage="1"/>
  </sheetPr>
  <dimension ref="A1:GZ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5" sqref="H25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3.42578125" style="61" customWidth="1"/>
    <col min="4" max="8" width="10.5703125" style="53" bestFit="1" customWidth="1"/>
    <col min="9" max="13" width="9.140625" style="53"/>
    <col min="14" max="208" width="9.140625" style="1"/>
  </cols>
  <sheetData>
    <row r="1" spans="1:13" ht="15" customHeight="1" x14ac:dyDescent="0.25">
      <c r="B1" s="52" t="s">
        <v>116</v>
      </c>
      <c r="C1" s="52" t="s">
        <v>116</v>
      </c>
    </row>
    <row r="2" spans="1:13" ht="15" customHeight="1" x14ac:dyDescent="0.2">
      <c r="B2" s="54" t="s">
        <v>151</v>
      </c>
      <c r="C2" s="54" t="s">
        <v>150</v>
      </c>
    </row>
    <row r="3" spans="1:13" ht="15" customHeight="1" x14ac:dyDescent="0.2">
      <c r="B3" s="54"/>
      <c r="C3" s="54"/>
    </row>
    <row r="4" spans="1:13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85</v>
      </c>
      <c r="C7" s="5" t="s">
        <v>85</v>
      </c>
      <c r="D7" s="11">
        <v>1942</v>
      </c>
      <c r="E7" s="11">
        <v>2388</v>
      </c>
      <c r="F7" s="11">
        <v>2845</v>
      </c>
      <c r="G7" s="11">
        <v>3170</v>
      </c>
      <c r="H7" s="11">
        <v>4031</v>
      </c>
      <c r="I7" s="11">
        <v>4306</v>
      </c>
      <c r="J7" s="11">
        <v>5439</v>
      </c>
      <c r="K7" s="11">
        <v>7649</v>
      </c>
      <c r="L7" s="11">
        <v>8271</v>
      </c>
      <c r="M7" s="94">
        <v>9715</v>
      </c>
    </row>
    <row r="8" spans="1:13" s="3" customFormat="1" ht="15" customHeight="1" x14ac:dyDescent="0.25">
      <c r="A8" s="47"/>
      <c r="B8" s="5" t="s">
        <v>38</v>
      </c>
      <c r="C8" s="5" t="s">
        <v>95</v>
      </c>
      <c r="D8" s="11">
        <v>1636</v>
      </c>
      <c r="E8" s="11">
        <v>1879</v>
      </c>
      <c r="F8" s="11">
        <v>2102</v>
      </c>
      <c r="G8" s="11">
        <v>2169</v>
      </c>
      <c r="H8" s="11">
        <v>2672</v>
      </c>
      <c r="I8" s="11">
        <v>2693</v>
      </c>
      <c r="J8" s="11">
        <v>3331</v>
      </c>
      <c r="K8" s="11">
        <v>4408</v>
      </c>
      <c r="L8" s="11">
        <v>4354</v>
      </c>
      <c r="M8" s="94">
        <v>4989</v>
      </c>
    </row>
    <row r="9" spans="1:13" s="4" customFormat="1" ht="15" customHeight="1" x14ac:dyDescent="0.25">
      <c r="A9" s="51"/>
      <c r="B9" s="5" t="s">
        <v>6</v>
      </c>
      <c r="C9" s="5" t="s">
        <v>36</v>
      </c>
      <c r="D9" s="11">
        <v>1117</v>
      </c>
      <c r="E9" s="11">
        <v>1451</v>
      </c>
      <c r="F9" s="11">
        <v>1618</v>
      </c>
      <c r="G9" s="11">
        <v>1736</v>
      </c>
      <c r="H9" s="11">
        <v>3002</v>
      </c>
      <c r="I9" s="11">
        <v>3106</v>
      </c>
      <c r="J9" s="11">
        <v>3385</v>
      </c>
      <c r="K9" s="11">
        <v>4045</v>
      </c>
      <c r="L9" s="11">
        <v>4398</v>
      </c>
      <c r="M9" s="94">
        <v>4695</v>
      </c>
    </row>
    <row r="10" spans="1:13" s="4" customFormat="1" ht="15" customHeight="1" x14ac:dyDescent="0.25">
      <c r="A10" s="51"/>
      <c r="B10" s="5" t="s">
        <v>39</v>
      </c>
      <c r="C10" s="5" t="s">
        <v>96</v>
      </c>
      <c r="D10" s="11">
        <v>101</v>
      </c>
      <c r="E10" s="11">
        <v>117</v>
      </c>
      <c r="F10" s="11">
        <v>139</v>
      </c>
      <c r="G10" s="11">
        <v>158</v>
      </c>
      <c r="H10" s="11">
        <v>182</v>
      </c>
      <c r="I10" s="11">
        <v>228</v>
      </c>
      <c r="J10" s="11">
        <v>204</v>
      </c>
      <c r="K10" s="11">
        <v>160</v>
      </c>
      <c r="L10" s="11">
        <v>208</v>
      </c>
      <c r="M10" s="94">
        <v>243</v>
      </c>
    </row>
    <row r="11" spans="1:13" s="2" customFormat="1" ht="15" customHeight="1" x14ac:dyDescent="0.25">
      <c r="A11" s="46"/>
      <c r="B11" s="5" t="s">
        <v>7</v>
      </c>
      <c r="C11" s="5" t="s">
        <v>8</v>
      </c>
      <c r="D11" s="11">
        <v>1931</v>
      </c>
      <c r="E11" s="11">
        <v>2249</v>
      </c>
      <c r="F11" s="11">
        <v>2517</v>
      </c>
      <c r="G11" s="11">
        <v>2834</v>
      </c>
      <c r="H11" s="11">
        <v>3400</v>
      </c>
      <c r="I11" s="11">
        <v>3307</v>
      </c>
      <c r="J11" s="11">
        <v>4010</v>
      </c>
      <c r="K11" s="11">
        <v>5605</v>
      </c>
      <c r="L11" s="11">
        <v>5365</v>
      </c>
      <c r="M11" s="94">
        <v>5411</v>
      </c>
    </row>
    <row r="12" spans="1:13" ht="15" customHeight="1" x14ac:dyDescent="0.25">
      <c r="B12" s="5" t="s">
        <v>9</v>
      </c>
      <c r="C12" s="5" t="s">
        <v>184</v>
      </c>
      <c r="D12" s="11">
        <v>1995</v>
      </c>
      <c r="E12" s="11">
        <v>2292</v>
      </c>
      <c r="F12" s="11">
        <v>2469</v>
      </c>
      <c r="G12" s="11">
        <v>2877</v>
      </c>
      <c r="H12" s="11">
        <v>3025</v>
      </c>
      <c r="I12" s="11">
        <v>2925</v>
      </c>
      <c r="J12" s="11">
        <v>3458</v>
      </c>
      <c r="K12" s="11">
        <v>4452</v>
      </c>
      <c r="L12" s="11">
        <v>4414</v>
      </c>
      <c r="M12" s="94">
        <v>4761</v>
      </c>
    </row>
    <row r="13" spans="1:13" ht="15" customHeight="1" x14ac:dyDescent="0.25">
      <c r="B13" s="5" t="s">
        <v>10</v>
      </c>
      <c r="C13" s="5" t="s">
        <v>97</v>
      </c>
      <c r="D13" s="11">
        <v>300</v>
      </c>
      <c r="E13" s="11">
        <v>345</v>
      </c>
      <c r="F13" s="11">
        <v>412</v>
      </c>
      <c r="G13" s="11">
        <v>418</v>
      </c>
      <c r="H13" s="11">
        <v>513</v>
      </c>
      <c r="I13" s="11">
        <v>639</v>
      </c>
      <c r="J13" s="11">
        <v>713</v>
      </c>
      <c r="K13" s="11">
        <v>954</v>
      </c>
      <c r="L13" s="11">
        <v>1254</v>
      </c>
      <c r="M13" s="94">
        <v>1553</v>
      </c>
    </row>
    <row r="14" spans="1:13" ht="15" customHeight="1" x14ac:dyDescent="0.25">
      <c r="B14" s="5" t="s">
        <v>11</v>
      </c>
      <c r="C14" s="5" t="s">
        <v>12</v>
      </c>
      <c r="D14" s="11">
        <v>339</v>
      </c>
      <c r="E14" s="11">
        <v>332</v>
      </c>
      <c r="F14" s="11">
        <v>464</v>
      </c>
      <c r="G14" s="11">
        <v>708</v>
      </c>
      <c r="H14" s="11">
        <v>719</v>
      </c>
      <c r="I14" s="11">
        <v>758</v>
      </c>
      <c r="J14" s="11">
        <v>1460</v>
      </c>
      <c r="K14" s="11">
        <v>1589</v>
      </c>
      <c r="L14" s="11">
        <v>3012</v>
      </c>
      <c r="M14" s="94">
        <v>3054</v>
      </c>
    </row>
    <row r="15" spans="1:13" ht="15" customHeight="1" x14ac:dyDescent="0.25">
      <c r="B15" s="9" t="s">
        <v>34</v>
      </c>
      <c r="C15" s="9" t="s">
        <v>37</v>
      </c>
      <c r="D15" s="10">
        <v>9361</v>
      </c>
      <c r="E15" s="10">
        <v>11053</v>
      </c>
      <c r="F15" s="10">
        <v>12566</v>
      </c>
      <c r="G15" s="10">
        <v>14070</v>
      </c>
      <c r="H15" s="10">
        <v>17544</v>
      </c>
      <c r="I15" s="10">
        <v>17962</v>
      </c>
      <c r="J15" s="10">
        <v>22000</v>
      </c>
      <c r="K15" s="10">
        <v>28862</v>
      </c>
      <c r="L15" s="10">
        <v>31276</v>
      </c>
      <c r="M15" s="106">
        <v>34421</v>
      </c>
    </row>
    <row r="16" spans="1:13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94"/>
    </row>
    <row r="17" spans="1:13" ht="15" customHeight="1" x14ac:dyDescent="0.25">
      <c r="B17" s="5" t="s">
        <v>13</v>
      </c>
      <c r="C17" s="5" t="s">
        <v>98</v>
      </c>
      <c r="D17" s="11">
        <v>3707</v>
      </c>
      <c r="E17" s="11">
        <v>4399</v>
      </c>
      <c r="F17" s="11">
        <v>5168</v>
      </c>
      <c r="G17" s="11">
        <v>6218</v>
      </c>
      <c r="H17" s="11">
        <v>7170</v>
      </c>
      <c r="I17" s="11">
        <v>8634</v>
      </c>
      <c r="J17" s="11">
        <v>10303</v>
      </c>
      <c r="K17" s="11">
        <v>12773</v>
      </c>
      <c r="L17" s="11">
        <v>14489</v>
      </c>
      <c r="M17" s="94">
        <v>16653</v>
      </c>
    </row>
    <row r="18" spans="1:13" s="2" customFormat="1" ht="15" customHeight="1" x14ac:dyDescent="0.25">
      <c r="A18" s="46"/>
      <c r="B18" s="5" t="s">
        <v>86</v>
      </c>
      <c r="C18" s="5" t="s">
        <v>99</v>
      </c>
      <c r="D18" s="11">
        <v>1260</v>
      </c>
      <c r="E18" s="11">
        <v>2274</v>
      </c>
      <c r="F18" s="11">
        <v>1569</v>
      </c>
      <c r="G18" s="11">
        <v>2811</v>
      </c>
      <c r="H18" s="11">
        <v>4707</v>
      </c>
      <c r="I18" s="11">
        <v>4450</v>
      </c>
      <c r="J18" s="11">
        <v>5536</v>
      </c>
      <c r="K18" s="11">
        <v>7903</v>
      </c>
      <c r="L18" s="11">
        <v>8384</v>
      </c>
      <c r="M18" s="94">
        <v>8811</v>
      </c>
    </row>
    <row r="19" spans="1:13" s="2" customFormat="1" ht="15" customHeight="1" x14ac:dyDescent="0.25">
      <c r="A19" s="46"/>
      <c r="B19" s="5" t="s">
        <v>87</v>
      </c>
      <c r="C19" s="5" t="s">
        <v>100</v>
      </c>
      <c r="D19" s="11">
        <v>480</v>
      </c>
      <c r="E19" s="11">
        <v>563</v>
      </c>
      <c r="F19" s="11">
        <v>600</v>
      </c>
      <c r="G19" s="11">
        <v>619</v>
      </c>
      <c r="H19" s="11">
        <v>720</v>
      </c>
      <c r="I19" s="11">
        <v>770</v>
      </c>
      <c r="J19" s="11">
        <v>976</v>
      </c>
      <c r="K19" s="11">
        <v>1300</v>
      </c>
      <c r="L19" s="11">
        <v>1331</v>
      </c>
      <c r="M19" s="94">
        <v>1468</v>
      </c>
    </row>
    <row r="20" spans="1:13" s="3" customFormat="1" ht="15" customHeight="1" x14ac:dyDescent="0.25">
      <c r="A20" s="47"/>
      <c r="B20" s="5" t="s">
        <v>14</v>
      </c>
      <c r="C20" s="5" t="s">
        <v>101</v>
      </c>
      <c r="D20" s="11">
        <v>2028</v>
      </c>
      <c r="E20" s="11">
        <v>1686</v>
      </c>
      <c r="F20" s="11">
        <v>2724</v>
      </c>
      <c r="G20" s="11">
        <v>1806</v>
      </c>
      <c r="H20" s="11">
        <v>2142</v>
      </c>
      <c r="I20" s="11">
        <v>1186</v>
      </c>
      <c r="J20" s="11">
        <v>1413</v>
      </c>
      <c r="K20" s="11">
        <v>2266</v>
      </c>
      <c r="L20" s="11">
        <v>2375</v>
      </c>
      <c r="M20" s="94">
        <v>2449</v>
      </c>
    </row>
    <row r="21" spans="1:13" s="3" customFormat="1" ht="15" customHeight="1" x14ac:dyDescent="0.25">
      <c r="A21" s="47"/>
      <c r="B21" s="5" t="s">
        <v>15</v>
      </c>
      <c r="C21" s="5" t="s">
        <v>122</v>
      </c>
      <c r="D21" s="11">
        <v>848</v>
      </c>
      <c r="E21" s="11">
        <v>968</v>
      </c>
      <c r="F21" s="11">
        <v>1081</v>
      </c>
      <c r="G21" s="11">
        <v>1168</v>
      </c>
      <c r="H21" s="11">
        <v>1237</v>
      </c>
      <c r="I21" s="11">
        <v>1136</v>
      </c>
      <c r="J21" s="11">
        <v>1597</v>
      </c>
      <c r="K21" s="11">
        <v>1870</v>
      </c>
      <c r="L21" s="11">
        <v>1766</v>
      </c>
      <c r="M21" s="94">
        <v>1997</v>
      </c>
    </row>
    <row r="22" spans="1:13" s="2" customFormat="1" ht="15" customHeight="1" x14ac:dyDescent="0.25">
      <c r="A22" s="46"/>
      <c r="B22" s="5" t="s">
        <v>88</v>
      </c>
      <c r="C22" s="5" t="s">
        <v>102</v>
      </c>
      <c r="D22" s="11">
        <v>1038</v>
      </c>
      <c r="E22" s="11">
        <v>1163</v>
      </c>
      <c r="F22" s="11">
        <v>1424</v>
      </c>
      <c r="G22" s="11">
        <v>1448</v>
      </c>
      <c r="H22" s="11">
        <v>1568</v>
      </c>
      <c r="I22" s="11">
        <v>1786</v>
      </c>
      <c r="J22" s="11">
        <v>2175</v>
      </c>
      <c r="K22" s="11">
        <v>2750</v>
      </c>
      <c r="L22" s="11">
        <v>2931</v>
      </c>
      <c r="M22" s="94">
        <v>3043</v>
      </c>
    </row>
    <row r="23" spans="1:13" ht="15" customHeight="1" x14ac:dyDescent="0.25">
      <c r="B23" s="9" t="s">
        <v>35</v>
      </c>
      <c r="C23" s="9" t="s">
        <v>103</v>
      </c>
      <c r="D23" s="10">
        <v>9361</v>
      </c>
      <c r="E23" s="10">
        <v>11053</v>
      </c>
      <c r="F23" s="10">
        <v>12566</v>
      </c>
      <c r="G23" s="10">
        <v>14070</v>
      </c>
      <c r="H23" s="10">
        <v>17544</v>
      </c>
      <c r="I23" s="10">
        <v>17962</v>
      </c>
      <c r="J23" s="10">
        <v>22000</v>
      </c>
      <c r="K23" s="10">
        <v>28862</v>
      </c>
      <c r="L23" s="10">
        <v>31276</v>
      </c>
      <c r="M23" s="106">
        <v>34421</v>
      </c>
    </row>
  </sheetData>
  <sheetProtection selectLockedCells="1" selectUnlockedCells="1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7491-6483-43A8-94D7-899A60FD87BA}">
  <sheetPr>
    <tabColor rgb="FF0D3B5E"/>
  </sheetPr>
  <dimension ref="A1:M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3" sqref="C23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8" width="9.7109375" style="69" customWidth="1"/>
    <col min="9" max="13" width="11.5703125" style="69"/>
  </cols>
  <sheetData>
    <row r="1" spans="1:13" s="29" customFormat="1" ht="15" customHeight="1" x14ac:dyDescent="0.25">
      <c r="A1" s="62"/>
      <c r="B1" s="52" t="s">
        <v>116</v>
      </c>
      <c r="C1" s="52" t="s">
        <v>116</v>
      </c>
      <c r="D1" s="65"/>
      <c r="E1" s="65"/>
      <c r="F1" s="65"/>
      <c r="G1" s="65"/>
      <c r="H1" s="65"/>
      <c r="I1" s="66"/>
      <c r="J1" s="66"/>
      <c r="K1" s="66"/>
      <c r="L1" s="66"/>
      <c r="M1" s="66"/>
    </row>
    <row r="2" spans="1:13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7"/>
      <c r="G2" s="67"/>
      <c r="H2" s="67"/>
      <c r="I2" s="66"/>
      <c r="J2" s="66"/>
      <c r="K2" s="66"/>
      <c r="L2" s="66"/>
      <c r="M2" s="66"/>
    </row>
    <row r="3" spans="1:13" s="29" customFormat="1" ht="15" customHeight="1" x14ac:dyDescent="0.2">
      <c r="A3" s="62"/>
      <c r="B3" s="67"/>
      <c r="C3" s="67"/>
      <c r="D3" s="67"/>
      <c r="E3" s="67"/>
      <c r="F3" s="67"/>
      <c r="G3" s="67"/>
      <c r="H3" s="67"/>
      <c r="I3" s="66"/>
      <c r="J3" s="66"/>
      <c r="K3" s="66"/>
      <c r="L3" s="66"/>
      <c r="M3" s="66"/>
    </row>
    <row r="4" spans="1:13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8"/>
      <c r="G4" s="68"/>
      <c r="H4" s="68"/>
      <c r="I4" s="66"/>
      <c r="J4" s="66"/>
      <c r="K4" s="66"/>
      <c r="L4" s="66"/>
      <c r="M4" s="66"/>
    </row>
    <row r="5" spans="1:13" s="29" customFormat="1" ht="15" customHeight="1" x14ac:dyDescent="0.2">
      <c r="A5" s="62"/>
      <c r="B5" s="68"/>
      <c r="C5" s="68"/>
      <c r="D5" s="68"/>
      <c r="E5" s="68"/>
      <c r="F5" s="68"/>
      <c r="G5" s="68"/>
      <c r="H5" s="68"/>
      <c r="I5" s="66"/>
      <c r="J5" s="66"/>
      <c r="K5" s="66"/>
      <c r="L5" s="66"/>
      <c r="M5" s="66"/>
    </row>
    <row r="6" spans="1:13" s="31" customFormat="1" ht="15" customHeight="1" x14ac:dyDescent="0.25">
      <c r="A6" s="63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1" customFormat="1" ht="15" customHeight="1" x14ac:dyDescent="0.25">
      <c r="A7" s="63"/>
      <c r="B7" s="15" t="s">
        <v>40</v>
      </c>
      <c r="C7" s="15" t="s">
        <v>16</v>
      </c>
      <c r="D7" s="5"/>
      <c r="E7" s="5"/>
      <c r="F7" s="5"/>
      <c r="G7" s="5"/>
      <c r="H7" s="5"/>
      <c r="I7" s="5"/>
      <c r="J7" s="5"/>
      <c r="K7" s="5"/>
      <c r="L7" s="5"/>
      <c r="M7" s="113"/>
    </row>
    <row r="8" spans="1:13" s="29" customFormat="1" ht="15" customHeight="1" x14ac:dyDescent="0.25">
      <c r="A8" s="62"/>
      <c r="B8" s="5" t="s">
        <v>3</v>
      </c>
      <c r="C8" s="5" t="s">
        <v>28</v>
      </c>
      <c r="D8" s="11">
        <v>1235</v>
      </c>
      <c r="E8" s="11">
        <v>1272</v>
      </c>
      <c r="F8" s="11">
        <v>1380</v>
      </c>
      <c r="G8" s="11">
        <v>1825</v>
      </c>
      <c r="H8" s="11">
        <v>2016</v>
      </c>
      <c r="I8" s="11">
        <v>2266</v>
      </c>
      <c r="J8" s="11">
        <v>2825</v>
      </c>
      <c r="K8" s="11">
        <v>3620</v>
      </c>
      <c r="L8" s="11">
        <v>4158</v>
      </c>
      <c r="M8" s="94">
        <v>4033</v>
      </c>
    </row>
    <row r="9" spans="1:13" s="29" customFormat="1" ht="15" customHeight="1" x14ac:dyDescent="0.25">
      <c r="A9" s="62"/>
      <c r="B9" s="5" t="s">
        <v>65</v>
      </c>
      <c r="C9" s="5" t="s">
        <v>71</v>
      </c>
      <c r="D9" s="11">
        <v>383</v>
      </c>
      <c r="E9" s="11">
        <v>407</v>
      </c>
      <c r="F9" s="11">
        <v>547</v>
      </c>
      <c r="G9" s="11">
        <v>545</v>
      </c>
      <c r="H9" s="11">
        <v>895</v>
      </c>
      <c r="I9" s="11">
        <v>927</v>
      </c>
      <c r="J9" s="11">
        <v>1080</v>
      </c>
      <c r="K9" s="11">
        <v>1220</v>
      </c>
      <c r="L9" s="11">
        <v>1579</v>
      </c>
      <c r="M9" s="94">
        <v>1554</v>
      </c>
    </row>
    <row r="10" spans="1:13" s="29" customFormat="1" ht="15" customHeight="1" x14ac:dyDescent="0.25">
      <c r="A10" s="62"/>
      <c r="B10" s="5" t="s">
        <v>66</v>
      </c>
      <c r="C10" s="5" t="s">
        <v>72</v>
      </c>
      <c r="D10" s="11">
        <v>-88</v>
      </c>
      <c r="E10" s="11">
        <v>-62</v>
      </c>
      <c r="F10" s="11">
        <v>-62</v>
      </c>
      <c r="G10" s="11">
        <v>-97</v>
      </c>
      <c r="H10" s="11">
        <v>-128</v>
      </c>
      <c r="I10" s="11">
        <v>-103</v>
      </c>
      <c r="J10" s="11">
        <v>-72</v>
      </c>
      <c r="K10" s="11">
        <v>-146</v>
      </c>
      <c r="L10" s="11">
        <v>-391</v>
      </c>
      <c r="M10" s="94">
        <v>-432</v>
      </c>
    </row>
    <row r="11" spans="1:13" s="29" customFormat="1" ht="15" customHeight="1" x14ac:dyDescent="0.25">
      <c r="A11" s="62"/>
      <c r="B11" s="5" t="s">
        <v>113</v>
      </c>
      <c r="C11" s="5" t="s">
        <v>73</v>
      </c>
      <c r="D11" s="11">
        <v>-215</v>
      </c>
      <c r="E11" s="11">
        <v>-299</v>
      </c>
      <c r="F11" s="11">
        <v>-351</v>
      </c>
      <c r="G11" s="11">
        <v>-452</v>
      </c>
      <c r="H11" s="11">
        <v>-512</v>
      </c>
      <c r="I11" s="11">
        <v>-508</v>
      </c>
      <c r="J11" s="11">
        <v>-638</v>
      </c>
      <c r="K11" s="11">
        <v>-764</v>
      </c>
      <c r="L11" s="11">
        <v>-1054</v>
      </c>
      <c r="M11" s="94">
        <v>-1125</v>
      </c>
    </row>
    <row r="12" spans="1:13" s="29" customFormat="1" ht="15" customHeight="1" x14ac:dyDescent="0.25">
      <c r="A12" s="62"/>
      <c r="B12" s="5" t="s">
        <v>114</v>
      </c>
      <c r="C12" s="5" t="s">
        <v>74</v>
      </c>
      <c r="D12" s="11">
        <v>-239</v>
      </c>
      <c r="E12" s="11">
        <v>-111</v>
      </c>
      <c r="F12" s="11">
        <v>40</v>
      </c>
      <c r="G12" s="11">
        <v>-461</v>
      </c>
      <c r="H12" s="11">
        <v>-349</v>
      </c>
      <c r="I12" s="11">
        <v>198</v>
      </c>
      <c r="J12" s="11">
        <v>-342</v>
      </c>
      <c r="K12" s="11">
        <v>-1558</v>
      </c>
      <c r="L12" s="11">
        <v>199</v>
      </c>
      <c r="M12" s="94">
        <v>104</v>
      </c>
    </row>
    <row r="13" spans="1:13" s="31" customFormat="1" ht="15" customHeight="1" x14ac:dyDescent="0.25">
      <c r="A13" s="63"/>
      <c r="B13" s="7" t="s">
        <v>17</v>
      </c>
      <c r="C13" s="7" t="s">
        <v>18</v>
      </c>
      <c r="D13" s="14">
        <v>1076</v>
      </c>
      <c r="E13" s="14">
        <v>1207</v>
      </c>
      <c r="F13" s="14">
        <v>1554</v>
      </c>
      <c r="G13" s="14">
        <v>1360</v>
      </c>
      <c r="H13" s="14">
        <v>1922</v>
      </c>
      <c r="I13" s="14">
        <v>2780</v>
      </c>
      <c r="J13" s="14">
        <v>2853</v>
      </c>
      <c r="K13" s="14">
        <v>2372</v>
      </c>
      <c r="L13" s="14">
        <v>4491</v>
      </c>
      <c r="M13" s="96">
        <v>4134</v>
      </c>
    </row>
    <row r="14" spans="1:13" s="29" customFormat="1" ht="15" customHeight="1" x14ac:dyDescent="0.25">
      <c r="A14" s="62"/>
      <c r="B14" s="5"/>
      <c r="C14" s="5"/>
      <c r="D14" s="11"/>
      <c r="E14" s="11"/>
      <c r="F14" s="11"/>
      <c r="G14" s="11"/>
      <c r="H14" s="11"/>
      <c r="I14" s="11"/>
      <c r="J14" s="11"/>
      <c r="K14" s="11"/>
      <c r="L14" s="11"/>
      <c r="M14" s="94"/>
    </row>
    <row r="15" spans="1:13" s="37" customFormat="1" ht="15" customHeight="1" x14ac:dyDescent="0.25">
      <c r="A15" s="64"/>
      <c r="B15" s="15" t="s">
        <v>19</v>
      </c>
      <c r="C15" s="15" t="s">
        <v>20</v>
      </c>
      <c r="D15" s="36"/>
      <c r="E15" s="36"/>
      <c r="F15" s="36"/>
      <c r="G15" s="36"/>
      <c r="H15" s="36"/>
      <c r="I15" s="36"/>
      <c r="J15" s="36"/>
      <c r="K15" s="36"/>
      <c r="L15" s="36"/>
      <c r="M15" s="114"/>
    </row>
    <row r="16" spans="1:13" s="29" customFormat="1" ht="15" customHeight="1" x14ac:dyDescent="0.25">
      <c r="A16" s="62"/>
      <c r="B16" s="5" t="s">
        <v>67</v>
      </c>
      <c r="C16" s="5" t="s">
        <v>75</v>
      </c>
      <c r="D16" s="11">
        <v>-221</v>
      </c>
      <c r="E16" s="11">
        <v>-320</v>
      </c>
      <c r="F16" s="11">
        <v>-236</v>
      </c>
      <c r="G16" s="11">
        <v>-299</v>
      </c>
      <c r="H16" s="11">
        <v>-403</v>
      </c>
      <c r="I16" s="11">
        <v>-399</v>
      </c>
      <c r="J16" s="11">
        <v>-357</v>
      </c>
      <c r="K16" s="11">
        <v>-498</v>
      </c>
      <c r="L16" s="11">
        <v>-542</v>
      </c>
      <c r="M16" s="94">
        <v>-457</v>
      </c>
    </row>
    <row r="17" spans="1:13" s="29" customFormat="1" ht="15" customHeight="1" x14ac:dyDescent="0.25">
      <c r="A17" s="62"/>
      <c r="B17" s="5" t="s">
        <v>68</v>
      </c>
      <c r="C17" s="5" t="s">
        <v>76</v>
      </c>
      <c r="D17" s="11">
        <v>-878</v>
      </c>
      <c r="E17" s="11">
        <v>-1164</v>
      </c>
      <c r="F17" s="11">
        <v>-1007</v>
      </c>
      <c r="G17" s="11">
        <v>-586</v>
      </c>
      <c r="H17" s="11">
        <v>-1484</v>
      </c>
      <c r="I17" s="11">
        <v>-978</v>
      </c>
      <c r="J17" s="11">
        <v>-1660</v>
      </c>
      <c r="K17" s="11">
        <v>-2826</v>
      </c>
      <c r="L17" s="11">
        <v>-1576</v>
      </c>
      <c r="M17" s="94">
        <v>-2063</v>
      </c>
    </row>
    <row r="18" spans="1:13" s="29" customFormat="1" ht="15" customHeight="1" x14ac:dyDescent="0.25">
      <c r="A18" s="62"/>
      <c r="B18" s="5" t="s">
        <v>69</v>
      </c>
      <c r="C18" s="5" t="s">
        <v>77</v>
      </c>
      <c r="D18" s="11">
        <v>-1</v>
      </c>
      <c r="E18" s="11">
        <v>8</v>
      </c>
      <c r="F18" s="11">
        <v>1</v>
      </c>
      <c r="G18" s="11">
        <v>0</v>
      </c>
      <c r="H18" s="11">
        <v>3</v>
      </c>
      <c r="I18" s="11">
        <v>11</v>
      </c>
      <c r="J18" s="11">
        <v>17</v>
      </c>
      <c r="K18" s="11">
        <v>7</v>
      </c>
      <c r="L18" s="11">
        <v>-10</v>
      </c>
      <c r="M18" s="94">
        <v>18</v>
      </c>
    </row>
    <row r="19" spans="1:13" s="29" customFormat="1" ht="15" customHeight="1" x14ac:dyDescent="0.25">
      <c r="A19" s="62"/>
      <c r="B19" s="7" t="s">
        <v>21</v>
      </c>
      <c r="C19" s="7" t="s">
        <v>22</v>
      </c>
      <c r="D19" s="14">
        <v>-1100</v>
      </c>
      <c r="E19" s="14">
        <v>-1476</v>
      </c>
      <c r="F19" s="14">
        <v>-1242</v>
      </c>
      <c r="G19" s="14">
        <v>-885</v>
      </c>
      <c r="H19" s="14">
        <v>-1884</v>
      </c>
      <c r="I19" s="14">
        <v>-1366</v>
      </c>
      <c r="J19" s="14">
        <v>-2000</v>
      </c>
      <c r="K19" s="14">
        <v>-3317</v>
      </c>
      <c r="L19" s="14">
        <v>-2128</v>
      </c>
      <c r="M19" s="96">
        <v>-2502</v>
      </c>
    </row>
    <row r="20" spans="1:13" s="29" customFormat="1" ht="15" customHeight="1" x14ac:dyDescent="0.25">
      <c r="A20" s="62"/>
      <c r="B20" s="5"/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94"/>
    </row>
    <row r="21" spans="1:13" s="37" customFormat="1" ht="15" customHeight="1" x14ac:dyDescent="0.25">
      <c r="A21" s="64"/>
      <c r="B21" s="15" t="s">
        <v>23</v>
      </c>
      <c r="C21" s="15" t="s">
        <v>24</v>
      </c>
      <c r="D21" s="36"/>
      <c r="E21" s="36"/>
      <c r="F21" s="36"/>
      <c r="G21" s="36"/>
      <c r="H21" s="36"/>
      <c r="I21" s="36"/>
      <c r="J21" s="36"/>
      <c r="K21" s="36"/>
      <c r="L21" s="36"/>
      <c r="M21" s="114"/>
    </row>
    <row r="22" spans="1:13" s="29" customFormat="1" ht="15" customHeight="1" x14ac:dyDescent="0.25">
      <c r="A22" s="62"/>
      <c r="B22" s="5" t="s">
        <v>115</v>
      </c>
      <c r="C22" s="5" t="s">
        <v>78</v>
      </c>
      <c r="D22" s="11">
        <v>303</v>
      </c>
      <c r="E22" s="11">
        <v>620</v>
      </c>
      <c r="F22" s="11">
        <v>116</v>
      </c>
      <c r="G22" s="11">
        <v>225</v>
      </c>
      <c r="H22" s="11">
        <v>541</v>
      </c>
      <c r="I22" s="11">
        <v>-1407</v>
      </c>
      <c r="J22" s="11">
        <v>407</v>
      </c>
      <c r="K22" s="11">
        <v>1817</v>
      </c>
      <c r="L22" s="11">
        <v>14</v>
      </c>
      <c r="M22" s="94">
        <v>-590</v>
      </c>
    </row>
    <row r="23" spans="1:13" s="29" customFormat="1" ht="15" customHeight="1" x14ac:dyDescent="0.25">
      <c r="A23" s="62"/>
      <c r="B23" s="5" t="s">
        <v>41</v>
      </c>
      <c r="C23" s="5" t="s">
        <v>187</v>
      </c>
      <c r="D23" s="11">
        <v>-310</v>
      </c>
      <c r="E23" s="11">
        <v>-360</v>
      </c>
      <c r="F23" s="11">
        <v>-384</v>
      </c>
      <c r="G23" s="11">
        <v>-453</v>
      </c>
      <c r="H23" s="11">
        <v>-544</v>
      </c>
      <c r="I23" s="6" t="s">
        <v>123</v>
      </c>
      <c r="J23" s="6">
        <v>-655</v>
      </c>
      <c r="K23" s="6">
        <v>-837</v>
      </c>
      <c r="L23" s="6">
        <v>-946</v>
      </c>
      <c r="M23" s="103">
        <v>-1042</v>
      </c>
    </row>
    <row r="24" spans="1:13" s="29" customFormat="1" ht="15" customHeight="1" x14ac:dyDescent="0.25">
      <c r="A24" s="62"/>
      <c r="B24" s="5" t="s">
        <v>105</v>
      </c>
      <c r="C24" s="5" t="s">
        <v>106</v>
      </c>
      <c r="D24" s="11">
        <v>0</v>
      </c>
      <c r="E24" s="11">
        <v>0</v>
      </c>
      <c r="F24" s="11">
        <v>8</v>
      </c>
      <c r="G24" s="11">
        <v>0</v>
      </c>
      <c r="H24" s="11">
        <v>0</v>
      </c>
      <c r="I24" s="6" t="s">
        <v>123</v>
      </c>
      <c r="J24" s="6">
        <v>0</v>
      </c>
      <c r="K24" s="6">
        <v>0</v>
      </c>
      <c r="L24" s="6" t="s">
        <v>123</v>
      </c>
      <c r="M24" s="103" t="s">
        <v>123</v>
      </c>
    </row>
    <row r="25" spans="1:13" s="29" customFormat="1" ht="15" customHeight="1" x14ac:dyDescent="0.25">
      <c r="A25" s="62"/>
      <c r="B25" s="5" t="s">
        <v>25</v>
      </c>
      <c r="C25" s="5" t="s">
        <v>79</v>
      </c>
      <c r="D25" s="11">
        <v>0</v>
      </c>
      <c r="E25" s="11">
        <v>0</v>
      </c>
      <c r="F25" s="11">
        <v>95</v>
      </c>
      <c r="G25" s="11">
        <v>7</v>
      </c>
      <c r="H25" s="11">
        <v>0</v>
      </c>
      <c r="I25" s="11">
        <v>87</v>
      </c>
      <c r="J25" s="11">
        <v>48</v>
      </c>
      <c r="K25" s="11">
        <v>11</v>
      </c>
      <c r="L25" s="6" t="s">
        <v>123</v>
      </c>
      <c r="M25" s="103" t="s">
        <v>123</v>
      </c>
    </row>
    <row r="26" spans="1:13" s="29" customFormat="1" ht="15" customHeight="1" x14ac:dyDescent="0.25">
      <c r="A26" s="62"/>
      <c r="B26" s="7" t="s">
        <v>26</v>
      </c>
      <c r="C26" s="7" t="s">
        <v>27</v>
      </c>
      <c r="D26" s="14">
        <v>-7</v>
      </c>
      <c r="E26" s="14">
        <v>260</v>
      </c>
      <c r="F26" s="14">
        <v>-165</v>
      </c>
      <c r="G26" s="14">
        <v>-221</v>
      </c>
      <c r="H26" s="14">
        <v>-3</v>
      </c>
      <c r="I26" s="14">
        <v>-1320</v>
      </c>
      <c r="J26" s="14">
        <v>-200</v>
      </c>
      <c r="K26" s="14">
        <v>991</v>
      </c>
      <c r="L26" s="14">
        <v>-932</v>
      </c>
      <c r="M26" s="96">
        <v>-1632</v>
      </c>
    </row>
    <row r="27" spans="1:13" s="29" customFormat="1" ht="15" customHeight="1" x14ac:dyDescent="0.25">
      <c r="A27" s="62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94"/>
    </row>
    <row r="28" spans="1:13" s="29" customFormat="1" ht="15" customHeight="1" x14ac:dyDescent="0.25">
      <c r="A28" s="62"/>
      <c r="B28" s="7" t="s">
        <v>70</v>
      </c>
      <c r="C28" s="7" t="s">
        <v>80</v>
      </c>
      <c r="D28" s="14">
        <v>-31</v>
      </c>
      <c r="E28" s="14">
        <v>-9</v>
      </c>
      <c r="F28" s="14">
        <v>147</v>
      </c>
      <c r="G28" s="14">
        <v>254</v>
      </c>
      <c r="H28" s="14">
        <v>35</v>
      </c>
      <c r="I28" s="14">
        <v>94</v>
      </c>
      <c r="J28" s="14">
        <v>653</v>
      </c>
      <c r="K28" s="14">
        <v>46</v>
      </c>
      <c r="L28" s="14">
        <v>1431</v>
      </c>
      <c r="M28" s="96">
        <v>0</v>
      </c>
    </row>
    <row r="29" spans="1:13" s="29" customFormat="1" ht="15" customHeight="1" x14ac:dyDescent="0.25">
      <c r="A29" s="62"/>
      <c r="B29" s="5" t="s">
        <v>42</v>
      </c>
      <c r="C29" s="5" t="s">
        <v>81</v>
      </c>
      <c r="D29" s="11">
        <v>357</v>
      </c>
      <c r="E29" s="11">
        <v>339</v>
      </c>
      <c r="F29" s="11">
        <v>332</v>
      </c>
      <c r="G29" s="11">
        <v>464</v>
      </c>
      <c r="H29" s="11">
        <v>708</v>
      </c>
      <c r="I29" s="11">
        <v>719</v>
      </c>
      <c r="J29" s="11">
        <v>758</v>
      </c>
      <c r="K29" s="11">
        <v>1460</v>
      </c>
      <c r="L29" s="11">
        <v>1589</v>
      </c>
      <c r="M29" s="94">
        <v>3012</v>
      </c>
    </row>
    <row r="30" spans="1:13" ht="15" customHeight="1" x14ac:dyDescent="0.25">
      <c r="B30" s="5" t="s">
        <v>84</v>
      </c>
      <c r="C30" s="5" t="s">
        <v>82</v>
      </c>
      <c r="D30" s="11">
        <v>13</v>
      </c>
      <c r="E30" s="11">
        <v>2</v>
      </c>
      <c r="F30" s="11">
        <v>-15</v>
      </c>
      <c r="G30" s="11">
        <v>-10</v>
      </c>
      <c r="H30" s="11">
        <v>-24</v>
      </c>
      <c r="I30" s="11">
        <v>-55</v>
      </c>
      <c r="J30" s="11">
        <v>49</v>
      </c>
      <c r="K30" s="11">
        <v>83</v>
      </c>
      <c r="L30" s="11">
        <v>-8</v>
      </c>
      <c r="M30" s="94">
        <v>42</v>
      </c>
    </row>
    <row r="31" spans="1:13" ht="15" customHeight="1" x14ac:dyDescent="0.25">
      <c r="B31" s="12" t="s">
        <v>43</v>
      </c>
      <c r="C31" s="12" t="s">
        <v>83</v>
      </c>
      <c r="D31" s="32">
        <v>339</v>
      </c>
      <c r="E31" s="32">
        <v>332</v>
      </c>
      <c r="F31" s="32">
        <v>464</v>
      </c>
      <c r="G31" s="32">
        <v>708</v>
      </c>
      <c r="H31" s="32">
        <v>719</v>
      </c>
      <c r="I31" s="32">
        <v>758</v>
      </c>
      <c r="J31" s="32">
        <v>1460</v>
      </c>
      <c r="K31" s="32">
        <v>1589</v>
      </c>
      <c r="L31" s="32">
        <v>3012</v>
      </c>
      <c r="M31" s="105">
        <v>3054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74" firstPageNumber="0" orientation="landscape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8742-7503-4640-820C-AFA4CC6E4A18}">
  <sheetPr>
    <tabColor rgb="FFEDF6FE"/>
  </sheetPr>
  <dimension ref="A1:IG32"/>
  <sheetViews>
    <sheetView tabSelected="1" zoomScaleNormal="100" workbookViewId="0">
      <pane xSplit="3" ySplit="6" topLeftCell="N7" activePane="bottomRight" state="frozen"/>
      <selection pane="topRight" activeCell="F1" sqref="F1"/>
      <selection pane="bottomLeft" activeCell="A7" sqref="A7"/>
      <selection pane="bottomRight" activeCell="AB31" sqref="AB31"/>
    </sheetView>
  </sheetViews>
  <sheetFormatPr defaultRowHeight="15" customHeight="1" x14ac:dyDescent="0.2"/>
  <cols>
    <col min="1" max="1" width="2.7109375" style="50" customWidth="1"/>
    <col min="2" max="2" width="56.28515625" style="54" customWidth="1"/>
    <col min="3" max="3" width="67.5703125" style="54" customWidth="1"/>
    <col min="4" max="5" width="9.140625" style="78" customWidth="1"/>
    <col min="6" max="6" width="9.140625" style="69" customWidth="1"/>
    <col min="7" max="7" width="9.140625" style="78" customWidth="1"/>
    <col min="8" max="13" width="9.140625" style="69" customWidth="1"/>
    <col min="14" max="14" width="9.28515625" style="69" customWidth="1"/>
    <col min="15" max="28" width="9.140625" style="69" customWidth="1"/>
    <col min="29" max="240" width="9.140625" style="17" customWidth="1"/>
  </cols>
  <sheetData>
    <row r="1" spans="1:241" s="16" customFormat="1" ht="15" customHeight="1" x14ac:dyDescent="0.25">
      <c r="A1" s="70"/>
      <c r="B1" s="52" t="s">
        <v>116</v>
      </c>
      <c r="C1" s="52" t="s">
        <v>116</v>
      </c>
      <c r="D1" s="76"/>
      <c r="E1" s="76"/>
      <c r="F1" s="77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41" ht="15" customHeight="1" x14ac:dyDescent="0.2">
      <c r="B2" s="54" t="s">
        <v>151</v>
      </c>
      <c r="C2" s="54" t="s">
        <v>150</v>
      </c>
    </row>
    <row r="3" spans="1:241" ht="15" customHeight="1" x14ac:dyDescent="0.2">
      <c r="B3" s="55"/>
      <c r="C3" s="55"/>
    </row>
    <row r="4" spans="1:241" s="18" customFormat="1" ht="15" customHeight="1" x14ac:dyDescent="0.25">
      <c r="A4" s="71"/>
      <c r="B4" s="92" t="s">
        <v>49</v>
      </c>
      <c r="C4" s="92" t="s">
        <v>183</v>
      </c>
      <c r="D4" s="79"/>
      <c r="E4" s="79"/>
      <c r="F4" s="80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41" s="18" customFormat="1" ht="15" customHeight="1" x14ac:dyDescent="0.2">
      <c r="A5" s="71"/>
      <c r="B5" s="69"/>
      <c r="C5" s="81"/>
      <c r="D5" s="79"/>
      <c r="E5" s="79"/>
      <c r="F5" s="80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41" s="75" customFormat="1" ht="15" customHeight="1" x14ac:dyDescent="0.25">
      <c r="A6" s="72"/>
      <c r="B6" s="58" t="s">
        <v>182</v>
      </c>
      <c r="C6" s="59" t="s">
        <v>181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</row>
    <row r="7" spans="1:241" s="19" customFormat="1" ht="15" customHeight="1" x14ac:dyDescent="0.25">
      <c r="A7" s="73"/>
      <c r="B7" s="5" t="s">
        <v>109</v>
      </c>
      <c r="C7" s="5" t="s">
        <v>188</v>
      </c>
      <c r="D7" s="11">
        <v>17317</v>
      </c>
      <c r="E7" s="11">
        <v>17514</v>
      </c>
      <c r="F7" s="11">
        <v>17994</v>
      </c>
      <c r="G7" s="11">
        <v>18411</v>
      </c>
      <c r="H7" s="11">
        <v>19021</v>
      </c>
      <c r="I7" s="11">
        <v>19048</v>
      </c>
      <c r="J7" s="11">
        <v>19052</v>
      </c>
      <c r="K7" s="11">
        <v>19217</v>
      </c>
      <c r="L7" s="11">
        <v>19388</v>
      </c>
      <c r="M7" s="11">
        <v>20326</v>
      </c>
      <c r="N7" s="11">
        <v>21017</v>
      </c>
      <c r="O7" s="11">
        <v>21715</v>
      </c>
      <c r="P7" s="11">
        <v>22966</v>
      </c>
      <c r="Q7" s="11">
        <v>24097</v>
      </c>
      <c r="R7" s="11">
        <v>25514</v>
      </c>
      <c r="S7" s="11">
        <v>27016</v>
      </c>
      <c r="T7" s="11">
        <v>28681</v>
      </c>
      <c r="U7" s="11">
        <v>30098</v>
      </c>
      <c r="V7" s="11">
        <v>31242</v>
      </c>
      <c r="W7" s="11">
        <v>31835</v>
      </c>
      <c r="X7" s="11">
        <v>31516</v>
      </c>
      <c r="Y7" s="11">
        <v>31907</v>
      </c>
      <c r="Z7" s="11">
        <v>32029</v>
      </c>
      <c r="AA7" s="117">
        <v>32544</v>
      </c>
      <c r="AB7" s="94">
        <v>32836</v>
      </c>
    </row>
    <row r="8" spans="1:241" s="19" customFormat="1" ht="15" customHeight="1" x14ac:dyDescent="0.25">
      <c r="A8" s="73"/>
      <c r="B8" s="5" t="s">
        <v>178</v>
      </c>
      <c r="C8" s="5" t="s">
        <v>163</v>
      </c>
      <c r="D8" s="11">
        <v>14</v>
      </c>
      <c r="E8" s="11">
        <v>10</v>
      </c>
      <c r="F8" s="11">
        <v>10</v>
      </c>
      <c r="G8" s="11">
        <v>9</v>
      </c>
      <c r="H8" s="11">
        <v>10</v>
      </c>
      <c r="I8" s="11">
        <v>9</v>
      </c>
      <c r="J8" s="11">
        <v>6</v>
      </c>
      <c r="K8" s="11">
        <v>4</v>
      </c>
      <c r="L8" s="11">
        <v>2</v>
      </c>
      <c r="M8" s="11">
        <v>6.7093658126837461</v>
      </c>
      <c r="N8" s="11">
        <v>10.313877808104136</v>
      </c>
      <c r="O8" s="11">
        <v>13</v>
      </c>
      <c r="P8" s="11">
        <v>18.454714255999999</v>
      </c>
      <c r="Q8" s="11">
        <v>19</v>
      </c>
      <c r="R8" s="11">
        <v>21</v>
      </c>
      <c r="S8" s="11">
        <v>24</v>
      </c>
      <c r="T8" s="11">
        <v>25</v>
      </c>
      <c r="U8" s="11">
        <v>25</v>
      </c>
      <c r="V8" s="11">
        <v>22</v>
      </c>
      <c r="W8" s="11">
        <v>18</v>
      </c>
      <c r="X8" s="11">
        <v>10</v>
      </c>
      <c r="Y8" s="11">
        <v>6</v>
      </c>
      <c r="Z8" s="11">
        <v>3</v>
      </c>
      <c r="AA8" s="117">
        <v>2</v>
      </c>
      <c r="AB8" s="94">
        <v>4</v>
      </c>
    </row>
    <row r="9" spans="1:241" ht="15" customHeight="1" x14ac:dyDescent="0.25">
      <c r="B9" s="5" t="s">
        <v>108</v>
      </c>
      <c r="C9" s="5" t="s">
        <v>189</v>
      </c>
      <c r="D9" s="11">
        <v>2173</v>
      </c>
      <c r="E9" s="11">
        <v>2204</v>
      </c>
      <c r="F9" s="11">
        <v>2267</v>
      </c>
      <c r="G9" s="11">
        <v>2330</v>
      </c>
      <c r="H9" s="11">
        <v>2409</v>
      </c>
      <c r="I9" s="11">
        <v>2437</v>
      </c>
      <c r="J9" s="11">
        <v>2534</v>
      </c>
      <c r="K9" s="11">
        <v>2615</v>
      </c>
      <c r="L9" s="11">
        <v>2712</v>
      </c>
      <c r="M9" s="11">
        <v>2953</v>
      </c>
      <c r="N9" s="11">
        <v>3078</v>
      </c>
      <c r="O9" s="11">
        <v>3202</v>
      </c>
      <c r="P9" s="11">
        <v>3448</v>
      </c>
      <c r="Q9" s="11">
        <v>3628</v>
      </c>
      <c r="R9" s="11">
        <v>3853</v>
      </c>
      <c r="S9" s="11">
        <v>4098</v>
      </c>
      <c r="T9" s="11">
        <v>4364</v>
      </c>
      <c r="U9" s="11">
        <v>4554</v>
      </c>
      <c r="V9" s="11">
        <v>4709</v>
      </c>
      <c r="W9" s="11">
        <v>4769</v>
      </c>
      <c r="X9" s="11">
        <v>4577</v>
      </c>
      <c r="Y9" s="11">
        <v>4617</v>
      </c>
      <c r="Z9" s="11">
        <v>4609</v>
      </c>
      <c r="AA9" s="117">
        <v>4689</v>
      </c>
      <c r="AB9" s="94">
        <v>4750</v>
      </c>
      <c r="IG9" s="17"/>
    </row>
    <row r="10" spans="1:241" ht="15" customHeight="1" x14ac:dyDescent="0.25">
      <c r="B10" s="5" t="s">
        <v>179</v>
      </c>
      <c r="C10" s="5" t="s">
        <v>164</v>
      </c>
      <c r="D10" s="13">
        <v>12.5</v>
      </c>
      <c r="E10" s="13">
        <v>12.6</v>
      </c>
      <c r="F10" s="13">
        <v>12.6</v>
      </c>
      <c r="G10" s="13">
        <v>12.7</v>
      </c>
      <c r="H10" s="13">
        <v>12.7</v>
      </c>
      <c r="I10" s="13">
        <v>12.8</v>
      </c>
      <c r="J10" s="13">
        <v>13.3</v>
      </c>
      <c r="K10" s="13">
        <v>13.6</v>
      </c>
      <c r="L10" s="13">
        <v>14</v>
      </c>
      <c r="M10" s="13">
        <v>14.5281904949326</v>
      </c>
      <c r="N10" s="40">
        <v>14.645287148498834</v>
      </c>
      <c r="O10" s="40">
        <v>14.7</v>
      </c>
      <c r="P10" s="40">
        <v>15</v>
      </c>
      <c r="Q10" s="40">
        <v>15.1</v>
      </c>
      <c r="R10" s="40">
        <v>15.1</v>
      </c>
      <c r="S10" s="40">
        <v>15.2</v>
      </c>
      <c r="T10" s="40">
        <v>15.2</v>
      </c>
      <c r="U10" s="40">
        <v>15.1</v>
      </c>
      <c r="V10" s="40">
        <v>15.1</v>
      </c>
      <c r="W10" s="40">
        <v>15</v>
      </c>
      <c r="X10" s="40">
        <v>14.5</v>
      </c>
      <c r="Y10" s="40">
        <v>14.5</v>
      </c>
      <c r="Z10" s="40">
        <v>14.4</v>
      </c>
      <c r="AA10" s="116">
        <v>14.4</v>
      </c>
      <c r="AB10" s="111">
        <v>14.5</v>
      </c>
      <c r="IG10" s="17"/>
    </row>
    <row r="11" spans="1:241" ht="15" customHeight="1" x14ac:dyDescent="0.25">
      <c r="B11" s="5" t="s">
        <v>152</v>
      </c>
      <c r="C11" s="5" t="s">
        <v>190</v>
      </c>
      <c r="D11" s="11">
        <v>11749</v>
      </c>
      <c r="E11" s="11">
        <v>12914</v>
      </c>
      <c r="F11" s="11">
        <v>13281</v>
      </c>
      <c r="G11" s="11">
        <v>13300</v>
      </c>
      <c r="H11" s="11">
        <v>14239</v>
      </c>
      <c r="I11" s="11">
        <v>13501</v>
      </c>
      <c r="J11" s="11">
        <v>13386</v>
      </c>
      <c r="K11" s="11">
        <v>13512</v>
      </c>
      <c r="L11" s="11">
        <v>14432</v>
      </c>
      <c r="M11" s="11">
        <v>14461</v>
      </c>
      <c r="N11" s="11">
        <v>14618</v>
      </c>
      <c r="O11" s="11">
        <v>15792</v>
      </c>
      <c r="P11" s="11">
        <v>16804</v>
      </c>
      <c r="Q11" s="11">
        <v>18003</v>
      </c>
      <c r="R11" s="11">
        <v>19150</v>
      </c>
      <c r="S11" s="11">
        <v>21353</v>
      </c>
      <c r="T11" s="11">
        <v>22990</v>
      </c>
      <c r="U11" s="11">
        <v>23997</v>
      </c>
      <c r="V11" s="11">
        <v>23626</v>
      </c>
      <c r="W11" s="11">
        <v>22236</v>
      </c>
      <c r="X11" s="11">
        <v>24014</v>
      </c>
      <c r="Y11" s="11">
        <v>24557</v>
      </c>
      <c r="Z11" s="11">
        <v>24547</v>
      </c>
      <c r="AA11" s="117">
        <v>24859</v>
      </c>
      <c r="AB11" s="94">
        <v>24208</v>
      </c>
      <c r="IG11" s="17"/>
    </row>
    <row r="12" spans="1:241" ht="15" customHeight="1" x14ac:dyDescent="0.25">
      <c r="B12" s="5" t="s">
        <v>153</v>
      </c>
      <c r="C12" s="5" t="s">
        <v>191</v>
      </c>
      <c r="D12" s="11">
        <v>10335</v>
      </c>
      <c r="E12" s="11">
        <v>10989</v>
      </c>
      <c r="F12" s="11">
        <v>11711</v>
      </c>
      <c r="G12" s="11">
        <v>12416</v>
      </c>
      <c r="H12" s="11">
        <v>13133</v>
      </c>
      <c r="I12" s="11">
        <v>13450</v>
      </c>
      <c r="J12" s="11">
        <v>13516</v>
      </c>
      <c r="K12" s="11">
        <v>13541</v>
      </c>
      <c r="L12" s="11">
        <v>13675</v>
      </c>
      <c r="M12" s="11">
        <v>13792</v>
      </c>
      <c r="N12" s="11">
        <v>14055</v>
      </c>
      <c r="O12" s="11">
        <v>14516</v>
      </c>
      <c r="P12" s="11">
        <v>15141</v>
      </c>
      <c r="Q12" s="11">
        <v>15878</v>
      </c>
      <c r="R12" s="11">
        <v>16845</v>
      </c>
      <c r="S12" s="11">
        <v>18111</v>
      </c>
      <c r="T12" s="11">
        <v>19607</v>
      </c>
      <c r="U12" s="11">
        <v>21059</v>
      </c>
      <c r="V12" s="11">
        <v>22299</v>
      </c>
      <c r="W12" s="11">
        <v>23102</v>
      </c>
      <c r="X12" s="11">
        <v>23359</v>
      </c>
      <c r="Y12" s="11">
        <v>23671</v>
      </c>
      <c r="Z12" s="11">
        <v>23861</v>
      </c>
      <c r="AA12" s="117">
        <v>24166</v>
      </c>
      <c r="AB12" s="94">
        <v>24645</v>
      </c>
      <c r="IG12" s="17"/>
    </row>
    <row r="13" spans="1:241" ht="15" customHeight="1" x14ac:dyDescent="0.25">
      <c r="B13" s="5" t="s">
        <v>159</v>
      </c>
      <c r="C13" s="5" t="s">
        <v>165</v>
      </c>
      <c r="D13" s="11">
        <v>21</v>
      </c>
      <c r="E13" s="11">
        <v>20</v>
      </c>
      <c r="F13" s="11">
        <v>19</v>
      </c>
      <c r="G13" s="11">
        <v>19</v>
      </c>
      <c r="H13" s="11">
        <v>18</v>
      </c>
      <c r="I13" s="11">
        <v>18</v>
      </c>
      <c r="J13" s="11">
        <v>19</v>
      </c>
      <c r="K13" s="11">
        <v>19</v>
      </c>
      <c r="L13" s="11">
        <v>20</v>
      </c>
      <c r="M13" s="11">
        <v>21</v>
      </c>
      <c r="N13" s="11">
        <v>22</v>
      </c>
      <c r="O13" s="11">
        <v>22</v>
      </c>
      <c r="P13" s="11">
        <v>23</v>
      </c>
      <c r="Q13" s="11">
        <v>23</v>
      </c>
      <c r="R13" s="11">
        <v>23</v>
      </c>
      <c r="S13" s="11">
        <v>23</v>
      </c>
      <c r="T13" s="11">
        <v>22</v>
      </c>
      <c r="U13" s="11">
        <v>22</v>
      </c>
      <c r="V13" s="11">
        <v>21</v>
      </c>
      <c r="W13" s="11">
        <v>21</v>
      </c>
      <c r="X13" s="11">
        <v>20</v>
      </c>
      <c r="Y13" s="11">
        <v>20</v>
      </c>
      <c r="Z13" s="11">
        <v>19</v>
      </c>
      <c r="AA13" s="117">
        <v>19</v>
      </c>
      <c r="AB13" s="94">
        <v>19</v>
      </c>
      <c r="IG13" s="17"/>
    </row>
    <row r="14" spans="1:241" ht="15" customHeight="1" x14ac:dyDescent="0.25">
      <c r="B14" s="5" t="s">
        <v>89</v>
      </c>
      <c r="C14" s="5" t="s">
        <v>192</v>
      </c>
      <c r="D14" s="11">
        <v>6002</v>
      </c>
      <c r="E14" s="11">
        <v>6222</v>
      </c>
      <c r="F14" s="11">
        <v>6469</v>
      </c>
      <c r="G14" s="11">
        <v>6715</v>
      </c>
      <c r="H14" s="11">
        <v>6972</v>
      </c>
      <c r="I14" s="11">
        <v>7228</v>
      </c>
      <c r="J14" s="11">
        <v>7556</v>
      </c>
      <c r="K14" s="11">
        <v>7899</v>
      </c>
      <c r="L14" s="11">
        <v>8288</v>
      </c>
      <c r="M14" s="11">
        <v>8566</v>
      </c>
      <c r="N14" s="11">
        <v>8919</v>
      </c>
      <c r="O14" s="11">
        <v>9297</v>
      </c>
      <c r="P14" s="11">
        <v>9773</v>
      </c>
      <c r="Q14" s="11">
        <v>10172</v>
      </c>
      <c r="R14" s="11">
        <v>10681</v>
      </c>
      <c r="S14" s="11">
        <v>11272</v>
      </c>
      <c r="T14" s="11">
        <v>11883</v>
      </c>
      <c r="U14" s="11">
        <v>12493</v>
      </c>
      <c r="V14" s="11">
        <v>13180</v>
      </c>
      <c r="W14" s="11">
        <v>13759</v>
      </c>
      <c r="X14" s="11">
        <v>14262</v>
      </c>
      <c r="Y14" s="11">
        <v>14659</v>
      </c>
      <c r="Z14" s="11">
        <v>15016</v>
      </c>
      <c r="AA14" s="117">
        <v>15466</v>
      </c>
      <c r="AB14" s="94">
        <v>15893</v>
      </c>
      <c r="IG14" s="17"/>
    </row>
    <row r="15" spans="1:241" ht="15" customHeight="1" x14ac:dyDescent="0.25">
      <c r="B15" s="5" t="s">
        <v>180</v>
      </c>
      <c r="C15" s="5" t="s">
        <v>166</v>
      </c>
      <c r="D15" s="5">
        <v>24</v>
      </c>
      <c r="E15" s="5">
        <v>23</v>
      </c>
      <c r="F15" s="5">
        <v>22</v>
      </c>
      <c r="G15" s="5">
        <v>22</v>
      </c>
      <c r="H15" s="5">
        <v>22</v>
      </c>
      <c r="I15" s="5">
        <v>21</v>
      </c>
      <c r="J15" s="5">
        <v>21</v>
      </c>
      <c r="K15" s="5">
        <v>21</v>
      </c>
      <c r="L15" s="5">
        <v>21</v>
      </c>
      <c r="M15" s="5">
        <v>23</v>
      </c>
      <c r="N15" s="11">
        <v>23</v>
      </c>
      <c r="O15" s="11">
        <v>23</v>
      </c>
      <c r="P15" s="11">
        <v>23</v>
      </c>
      <c r="Q15" s="11">
        <v>23</v>
      </c>
      <c r="R15" s="11">
        <v>24</v>
      </c>
      <c r="S15" s="11">
        <v>24</v>
      </c>
      <c r="T15" s="11">
        <v>24</v>
      </c>
      <c r="U15" s="11">
        <v>23</v>
      </c>
      <c r="V15" s="11">
        <v>22</v>
      </c>
      <c r="W15" s="11">
        <v>21</v>
      </c>
      <c r="X15" s="11">
        <v>19</v>
      </c>
      <c r="Y15" s="11">
        <v>18</v>
      </c>
      <c r="Z15" s="11">
        <v>18</v>
      </c>
      <c r="AA15" s="117">
        <v>18</v>
      </c>
      <c r="AB15" s="94">
        <v>18</v>
      </c>
      <c r="IG15" s="17"/>
    </row>
    <row r="16" spans="1:241" ht="15" customHeight="1" x14ac:dyDescent="0.25">
      <c r="B16" s="5" t="s">
        <v>90</v>
      </c>
      <c r="C16" s="5" t="s">
        <v>193</v>
      </c>
      <c r="D16" s="11">
        <v>5089</v>
      </c>
      <c r="E16" s="11">
        <v>6422</v>
      </c>
      <c r="F16" s="11">
        <v>6342</v>
      </c>
      <c r="G16" s="11">
        <v>6130</v>
      </c>
      <c r="H16" s="11">
        <v>6528</v>
      </c>
      <c r="I16" s="11">
        <v>5657</v>
      </c>
      <c r="J16" s="11">
        <v>5088</v>
      </c>
      <c r="K16" s="11">
        <v>4878</v>
      </c>
      <c r="L16" s="11">
        <v>5157</v>
      </c>
      <c r="M16" s="11">
        <v>5389</v>
      </c>
      <c r="N16" s="11">
        <v>4958</v>
      </c>
      <c r="O16" s="11">
        <v>5489</v>
      </c>
      <c r="P16" s="11">
        <v>5766</v>
      </c>
      <c r="Q16" s="11">
        <v>6998</v>
      </c>
      <c r="R16" s="11">
        <v>7267</v>
      </c>
      <c r="S16" s="11">
        <v>8580</v>
      </c>
      <c r="T16" s="11">
        <v>9390</v>
      </c>
      <c r="U16" s="11">
        <v>10166</v>
      </c>
      <c r="V16" s="11">
        <v>9403</v>
      </c>
      <c r="W16" s="11">
        <v>7747</v>
      </c>
      <c r="X16" s="11">
        <v>8474</v>
      </c>
      <c r="Y16" s="11">
        <v>9490</v>
      </c>
      <c r="Z16" s="11">
        <v>8843</v>
      </c>
      <c r="AA16" s="117">
        <v>8206</v>
      </c>
      <c r="AB16" s="94">
        <v>7721</v>
      </c>
      <c r="IG16" s="17"/>
    </row>
    <row r="17" spans="1:241" ht="15" customHeight="1" x14ac:dyDescent="0.25">
      <c r="B17" s="5" t="s">
        <v>160</v>
      </c>
      <c r="C17" s="5" t="s">
        <v>167</v>
      </c>
      <c r="D17" s="5">
        <v>76</v>
      </c>
      <c r="E17" s="5">
        <v>99</v>
      </c>
      <c r="F17" s="5">
        <v>91</v>
      </c>
      <c r="G17" s="5">
        <v>85</v>
      </c>
      <c r="H17" s="5">
        <v>85</v>
      </c>
      <c r="I17" s="5">
        <v>72</v>
      </c>
      <c r="J17" s="5">
        <v>61</v>
      </c>
      <c r="K17" s="5">
        <v>56</v>
      </c>
      <c r="L17" s="5">
        <v>56</v>
      </c>
      <c r="M17" s="34">
        <v>59.40255731922398</v>
      </c>
      <c r="N17" s="11">
        <v>51.325051759834373</v>
      </c>
      <c r="O17" s="11">
        <v>53</v>
      </c>
      <c r="P17" s="11">
        <v>52</v>
      </c>
      <c r="Q17" s="11">
        <v>64</v>
      </c>
      <c r="R17" s="11">
        <v>61</v>
      </c>
      <c r="S17" s="11">
        <v>67</v>
      </c>
      <c r="T17" s="11">
        <v>69</v>
      </c>
      <c r="U17" s="11">
        <v>74</v>
      </c>
      <c r="V17" s="11">
        <v>66</v>
      </c>
      <c r="W17" s="11">
        <v>53</v>
      </c>
      <c r="X17" s="11">
        <v>55</v>
      </c>
      <c r="Y17" s="11">
        <v>63</v>
      </c>
      <c r="Z17" s="11">
        <v>56</v>
      </c>
      <c r="AA17" s="117">
        <v>49</v>
      </c>
      <c r="AB17" s="94">
        <v>47</v>
      </c>
      <c r="IG17" s="17"/>
    </row>
    <row r="18" spans="1:241" ht="15" customHeight="1" x14ac:dyDescent="0.25">
      <c r="B18" s="5" t="s">
        <v>161</v>
      </c>
      <c r="C18" s="5" t="s">
        <v>168</v>
      </c>
      <c r="D18" s="13">
        <v>2</v>
      </c>
      <c r="E18" s="5">
        <v>2.5</v>
      </c>
      <c r="F18" s="5">
        <v>2.2999999999999998</v>
      </c>
      <c r="G18" s="5">
        <v>2.1</v>
      </c>
      <c r="H18" s="5">
        <v>2.2000000000000002</v>
      </c>
      <c r="I18" s="5">
        <v>1.8</v>
      </c>
      <c r="J18" s="5">
        <v>1.6</v>
      </c>
      <c r="K18" s="5">
        <v>1.5</v>
      </c>
      <c r="L18" s="5">
        <v>1.5</v>
      </c>
      <c r="M18" s="13">
        <v>1.4894969596462133</v>
      </c>
      <c r="N18" s="40">
        <v>1.3200212992545262</v>
      </c>
      <c r="O18" s="40">
        <v>1.4</v>
      </c>
      <c r="P18" s="40">
        <v>1.4</v>
      </c>
      <c r="Q18" s="40">
        <v>1.6</v>
      </c>
      <c r="R18" s="40">
        <v>1.6</v>
      </c>
      <c r="S18" s="40">
        <v>1.8</v>
      </c>
      <c r="T18" s="40">
        <v>1.8</v>
      </c>
      <c r="U18" s="40">
        <v>1.9</v>
      </c>
      <c r="V18" s="40">
        <v>1.7</v>
      </c>
      <c r="W18" s="40">
        <v>1.4</v>
      </c>
      <c r="X18" s="40">
        <v>1.5</v>
      </c>
      <c r="Y18" s="40">
        <v>1.7</v>
      </c>
      <c r="Z18" s="40">
        <v>1.6</v>
      </c>
      <c r="AA18" s="116">
        <v>1.4</v>
      </c>
      <c r="AB18" s="111">
        <v>1.3</v>
      </c>
      <c r="IG18" s="17"/>
    </row>
    <row r="19" spans="1:241" ht="15" customHeight="1" x14ac:dyDescent="0.25">
      <c r="B19" s="5" t="s">
        <v>162</v>
      </c>
      <c r="C19" s="5" t="s">
        <v>169</v>
      </c>
      <c r="D19" s="5">
        <v>43</v>
      </c>
      <c r="E19" s="5">
        <v>38</v>
      </c>
      <c r="F19" s="5">
        <v>39</v>
      </c>
      <c r="G19" s="5">
        <v>41</v>
      </c>
      <c r="H19" s="5">
        <v>40</v>
      </c>
      <c r="I19" s="5">
        <v>44</v>
      </c>
      <c r="J19" s="5">
        <v>46</v>
      </c>
      <c r="K19" s="5">
        <v>48</v>
      </c>
      <c r="L19" s="5">
        <v>48</v>
      </c>
      <c r="M19" s="34">
        <v>44.674250258531536</v>
      </c>
      <c r="N19" s="11">
        <v>48.457486832204665</v>
      </c>
      <c r="O19" s="11">
        <v>47</v>
      </c>
      <c r="P19" s="11">
        <v>48</v>
      </c>
      <c r="Q19" s="11">
        <v>44</v>
      </c>
      <c r="R19" s="11">
        <v>45</v>
      </c>
      <c r="S19" s="11">
        <v>44</v>
      </c>
      <c r="T19" s="11">
        <v>43</v>
      </c>
      <c r="U19" s="11">
        <v>43</v>
      </c>
      <c r="V19" s="11">
        <v>44</v>
      </c>
      <c r="W19" s="11">
        <v>46</v>
      </c>
      <c r="X19" s="11">
        <v>46</v>
      </c>
      <c r="Y19" s="11">
        <v>45</v>
      </c>
      <c r="Z19" s="11">
        <v>48</v>
      </c>
      <c r="AA19" s="117">
        <v>48</v>
      </c>
      <c r="AB19" s="94">
        <v>49</v>
      </c>
      <c r="IG19" s="17"/>
    </row>
    <row r="20" spans="1:241" ht="15" customHeight="1" x14ac:dyDescent="0.25">
      <c r="B20" s="5" t="s">
        <v>91</v>
      </c>
      <c r="C20" s="5" t="s">
        <v>46</v>
      </c>
      <c r="D20" s="11">
        <v>6768</v>
      </c>
      <c r="E20" s="11">
        <v>6861</v>
      </c>
      <c r="F20" s="11">
        <v>7019</v>
      </c>
      <c r="G20" s="11">
        <v>7167</v>
      </c>
      <c r="H20" s="11">
        <v>7316</v>
      </c>
      <c r="I20" s="11">
        <v>7394</v>
      </c>
      <c r="J20" s="11">
        <v>7371</v>
      </c>
      <c r="K20" s="11">
        <v>7349</v>
      </c>
      <c r="L20" s="11">
        <v>7338</v>
      </c>
      <c r="M20" s="11">
        <v>7393</v>
      </c>
      <c r="N20" s="11">
        <v>7524</v>
      </c>
      <c r="O20" s="11">
        <v>7715</v>
      </c>
      <c r="P20" s="11">
        <v>7923</v>
      </c>
      <c r="Q20" s="11">
        <v>8109</v>
      </c>
      <c r="R20" s="11">
        <v>8298</v>
      </c>
      <c r="S20" s="11">
        <v>8483</v>
      </c>
      <c r="T20" s="11">
        <v>8726</v>
      </c>
      <c r="U20" s="11">
        <v>8946</v>
      </c>
      <c r="V20" s="11">
        <v>9130</v>
      </c>
      <c r="W20" s="11">
        <v>9262</v>
      </c>
      <c r="X20" s="11">
        <v>9301</v>
      </c>
      <c r="Y20" s="11">
        <v>9383</v>
      </c>
      <c r="Z20" s="11">
        <v>9474</v>
      </c>
      <c r="AA20" s="117">
        <v>9563</v>
      </c>
      <c r="AB20" s="94">
        <v>9655</v>
      </c>
      <c r="IG20" s="17"/>
    </row>
    <row r="21" spans="1:241" ht="15" customHeight="1" x14ac:dyDescent="0.25">
      <c r="B21" s="5" t="s">
        <v>92</v>
      </c>
      <c r="C21" s="5" t="s">
        <v>94</v>
      </c>
      <c r="D21" s="11">
        <v>6886</v>
      </c>
      <c r="E21" s="11">
        <v>7228</v>
      </c>
      <c r="F21" s="11">
        <v>7388</v>
      </c>
      <c r="G21" s="11">
        <v>7357</v>
      </c>
      <c r="H21" s="11">
        <v>7488</v>
      </c>
      <c r="I21" s="11">
        <v>7343</v>
      </c>
      <c r="J21" s="11">
        <v>7246</v>
      </c>
      <c r="K21" s="11">
        <v>7270</v>
      </c>
      <c r="L21" s="11">
        <v>7488</v>
      </c>
      <c r="M21" s="11">
        <v>7694</v>
      </c>
      <c r="N21" s="11">
        <v>7812</v>
      </c>
      <c r="O21" s="11">
        <v>8185</v>
      </c>
      <c r="P21" s="11">
        <v>8288</v>
      </c>
      <c r="Q21" s="11">
        <v>8397</v>
      </c>
      <c r="R21" s="11">
        <v>8605</v>
      </c>
      <c r="S21" s="11">
        <v>9128</v>
      </c>
      <c r="T21" s="11">
        <v>9224</v>
      </c>
      <c r="U21" s="11">
        <v>9283</v>
      </c>
      <c r="V21" s="11">
        <v>9298</v>
      </c>
      <c r="W21" s="11">
        <v>9301</v>
      </c>
      <c r="X21" s="11">
        <v>9412</v>
      </c>
      <c r="Y21" s="11">
        <v>9628</v>
      </c>
      <c r="Z21" s="11">
        <v>9647</v>
      </c>
      <c r="AA21" s="117">
        <v>9699</v>
      </c>
      <c r="AB21" s="94">
        <v>9727</v>
      </c>
      <c r="IG21" s="17"/>
    </row>
    <row r="22" spans="1:241" ht="15" customHeight="1" x14ac:dyDescent="0.25">
      <c r="B22" s="5"/>
      <c r="C22" s="5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11"/>
      <c r="U22" s="11"/>
      <c r="V22" s="11"/>
      <c r="W22" s="11"/>
      <c r="X22" s="11"/>
      <c r="Y22" s="11"/>
      <c r="Z22" s="11"/>
      <c r="AA22" s="117"/>
      <c r="AB22" s="94"/>
      <c r="IG22" s="17"/>
    </row>
    <row r="23" spans="1:241" s="23" customFormat="1" ht="15" customHeight="1" x14ac:dyDescent="0.25">
      <c r="A23" s="74"/>
      <c r="B23" s="20" t="s">
        <v>110</v>
      </c>
      <c r="C23" s="20" t="s">
        <v>200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82"/>
      <c r="O23" s="82"/>
      <c r="P23" s="82"/>
      <c r="Q23" s="82"/>
      <c r="R23" s="82"/>
      <c r="S23" s="82"/>
      <c r="T23" s="11"/>
      <c r="U23" s="11"/>
      <c r="V23" s="11"/>
      <c r="W23" s="11"/>
      <c r="X23" s="11"/>
      <c r="Y23" s="11"/>
      <c r="Z23" s="11"/>
      <c r="AA23" s="117"/>
      <c r="AB23" s="94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</row>
    <row r="24" spans="1:241" ht="15" customHeight="1" x14ac:dyDescent="0.25">
      <c r="B24" s="5" t="s">
        <v>174</v>
      </c>
      <c r="C24" s="5" t="s">
        <v>170</v>
      </c>
      <c r="D24" s="5">
        <f>11.79/3</f>
        <v>3.9299999999999997</v>
      </c>
      <c r="E24" s="24">
        <f>11.8/3</f>
        <v>3.9333333333333336</v>
      </c>
      <c r="F24" s="24">
        <f>12.02/3</f>
        <v>4.0066666666666668</v>
      </c>
      <c r="G24" s="24">
        <f>12.26/3</f>
        <v>4.0866666666666669</v>
      </c>
      <c r="H24" s="24">
        <f>12.59/3</f>
        <v>4.1966666666666663</v>
      </c>
      <c r="I24" s="24">
        <f>12.62/3</f>
        <v>4.2066666666666661</v>
      </c>
      <c r="J24" s="24">
        <f>13.36/3</f>
        <v>4.4533333333333331</v>
      </c>
      <c r="K24" s="24">
        <v>4.5999999999999996</v>
      </c>
      <c r="L24" s="24">
        <v>4.8</v>
      </c>
      <c r="M24" s="24">
        <v>5.3238051718537527</v>
      </c>
      <c r="N24" s="24">
        <v>5.5656382335148216</v>
      </c>
      <c r="O24" s="24">
        <v>5.76</v>
      </c>
      <c r="P24" s="24">
        <v>6.24</v>
      </c>
      <c r="Q24" s="24">
        <v>6.55</v>
      </c>
      <c r="R24" s="24">
        <v>6.94</v>
      </c>
      <c r="S24" s="24">
        <v>7.36</v>
      </c>
      <c r="T24" s="42">
        <v>7.67</v>
      </c>
      <c r="U24" s="42">
        <v>7.81</v>
      </c>
      <c r="V24" s="42">
        <v>7.78</v>
      </c>
      <c r="W24" s="42">
        <v>7.86</v>
      </c>
      <c r="X24" s="42">
        <v>7.41</v>
      </c>
      <c r="Y24" s="42">
        <v>7.43</v>
      </c>
      <c r="Z24" s="42">
        <v>7.48</v>
      </c>
      <c r="AA24" s="118">
        <v>7.55</v>
      </c>
      <c r="AB24" s="112">
        <v>7.64</v>
      </c>
      <c r="IG24" s="17"/>
    </row>
    <row r="25" spans="1:241" ht="15" customHeight="1" x14ac:dyDescent="0.25">
      <c r="B25" s="5" t="s">
        <v>175</v>
      </c>
      <c r="C25" s="5" t="s">
        <v>171</v>
      </c>
      <c r="D25" s="5">
        <f>11.79/3</f>
        <v>3.9299999999999997</v>
      </c>
      <c r="E25" s="24">
        <f>11.8/3</f>
        <v>3.9333333333333336</v>
      </c>
      <c r="F25" s="24">
        <f>12.02/3</f>
        <v>4.0066666666666668</v>
      </c>
      <c r="G25" s="24">
        <f>12.26/3</f>
        <v>4.0866666666666669</v>
      </c>
      <c r="H25" s="24">
        <f>12.58/3</f>
        <v>4.1933333333333334</v>
      </c>
      <c r="I25" s="24">
        <f>12.61/3</f>
        <v>4.2033333333333331</v>
      </c>
      <c r="J25" s="24">
        <f>13.34/3</f>
        <v>4.4466666666666663</v>
      </c>
      <c r="K25" s="5">
        <v>4.59</v>
      </c>
      <c r="L25" s="5">
        <v>4.79</v>
      </c>
      <c r="M25" s="24">
        <v>5.3155817456216532</v>
      </c>
      <c r="N25" s="24">
        <v>5.5595078846676795</v>
      </c>
      <c r="O25" s="24">
        <v>5.75</v>
      </c>
      <c r="P25" s="24">
        <v>6.24</v>
      </c>
      <c r="Q25" s="24">
        <v>6.54</v>
      </c>
      <c r="R25" s="24">
        <v>6.93</v>
      </c>
      <c r="S25" s="24">
        <v>7.36</v>
      </c>
      <c r="T25" s="42">
        <v>7.67</v>
      </c>
      <c r="U25" s="42">
        <v>7.81</v>
      </c>
      <c r="V25" s="42">
        <v>7.78</v>
      </c>
      <c r="W25" s="42">
        <v>7.86</v>
      </c>
      <c r="X25" s="42">
        <v>7.41</v>
      </c>
      <c r="Y25" s="42">
        <v>7.42</v>
      </c>
      <c r="Z25" s="42">
        <v>7.48</v>
      </c>
      <c r="AA25" s="118">
        <v>7.54</v>
      </c>
      <c r="AB25" s="112">
        <v>7.64</v>
      </c>
      <c r="IG25" s="17"/>
    </row>
    <row r="26" spans="1:241" ht="15" customHeight="1" x14ac:dyDescent="0.25">
      <c r="B26" s="5" t="s">
        <v>176</v>
      </c>
      <c r="C26" s="5" t="s">
        <v>172</v>
      </c>
      <c r="D26" s="24">
        <f>55/3</f>
        <v>18.333333333333332</v>
      </c>
      <c r="E26" s="24">
        <f>53.62/3</f>
        <v>17.873333333333331</v>
      </c>
      <c r="F26" s="24">
        <f>57.32/3</f>
        <v>19.106666666666666</v>
      </c>
      <c r="G26" s="24">
        <f>59.22/3</f>
        <v>19.739999999999998</v>
      </c>
      <c r="H26" s="24">
        <f>63.7/3</f>
        <v>21.233333333333334</v>
      </c>
      <c r="I26" s="24">
        <f>64.79/3</f>
        <v>21.596666666666668</v>
      </c>
      <c r="J26" s="24">
        <f>68.57/3</f>
        <v>22.856666666666666</v>
      </c>
      <c r="K26" s="24">
        <v>23.72</v>
      </c>
      <c r="L26" s="24">
        <v>25.48</v>
      </c>
      <c r="M26" s="24">
        <v>24.924714326966708</v>
      </c>
      <c r="N26" s="24">
        <v>26.503562188617476</v>
      </c>
      <c r="O26" s="24">
        <v>28.26</v>
      </c>
      <c r="P26" s="24">
        <v>30.28</v>
      </c>
      <c r="Q26" s="24">
        <v>30.17</v>
      </c>
      <c r="R26" s="24">
        <v>32.58</v>
      </c>
      <c r="S26" s="24">
        <v>35.020000000000003</v>
      </c>
      <c r="T26" s="42">
        <v>37.29</v>
      </c>
      <c r="U26" s="42">
        <v>37.92</v>
      </c>
      <c r="V26" s="42">
        <v>39</v>
      </c>
      <c r="W26" s="42">
        <v>39.729999999999997</v>
      </c>
      <c r="X26" s="42">
        <v>42.63</v>
      </c>
      <c r="Y26" s="42">
        <v>41.31</v>
      </c>
      <c r="Z26" s="42">
        <v>43.06</v>
      </c>
      <c r="AA26" s="118">
        <v>45.68</v>
      </c>
      <c r="AB26" s="112">
        <v>45.22</v>
      </c>
      <c r="IG26" s="17"/>
    </row>
    <row r="27" spans="1:241" ht="15" customHeight="1" x14ac:dyDescent="0.25">
      <c r="B27" s="5" t="s">
        <v>177</v>
      </c>
      <c r="C27" s="5" t="s">
        <v>173</v>
      </c>
      <c r="D27" s="24">
        <f>12.61/3</f>
        <v>4.2033333333333331</v>
      </c>
      <c r="E27" s="5">
        <f>14.25/3</f>
        <v>4.75</v>
      </c>
      <c r="F27" s="24">
        <f>14.76/3</f>
        <v>4.92</v>
      </c>
      <c r="G27" s="24">
        <f>15.9/3</f>
        <v>5.3</v>
      </c>
      <c r="H27" s="24">
        <f>18/3</f>
        <v>6</v>
      </c>
      <c r="I27" s="24">
        <f>20.63/3</f>
        <v>6.876666666666666</v>
      </c>
      <c r="J27" s="24">
        <f>22.5/3</f>
        <v>7.5</v>
      </c>
      <c r="K27" s="24">
        <v>7.66</v>
      </c>
      <c r="L27" s="24">
        <v>7.85</v>
      </c>
      <c r="M27" s="24">
        <v>7.8012739695106177</v>
      </c>
      <c r="N27" s="24">
        <v>7.5455095418797775</v>
      </c>
      <c r="O27" s="24">
        <v>7.84</v>
      </c>
      <c r="P27" s="24">
        <v>7.25</v>
      </c>
      <c r="Q27" s="24">
        <v>6.78</v>
      </c>
      <c r="R27" s="24">
        <v>6.65</v>
      </c>
      <c r="S27" s="24">
        <v>6.51</v>
      </c>
      <c r="T27" s="42">
        <v>7.49</v>
      </c>
      <c r="U27" s="42">
        <v>8.83</v>
      </c>
      <c r="V27" s="42">
        <v>10.49</v>
      </c>
      <c r="W27" s="42">
        <v>12.33</v>
      </c>
      <c r="X27" s="42">
        <v>11.93</v>
      </c>
      <c r="Y27" s="42">
        <v>11.7</v>
      </c>
      <c r="Z27" s="42">
        <v>11.13</v>
      </c>
      <c r="AA27" s="118">
        <v>11.35</v>
      </c>
      <c r="AB27" s="112">
        <v>11.78</v>
      </c>
      <c r="IG27" s="17"/>
    </row>
    <row r="28" spans="1:241" ht="15" customHeight="1" x14ac:dyDescent="0.25">
      <c r="B28" s="5" t="s">
        <v>199</v>
      </c>
      <c r="C28" s="5" t="s">
        <v>194</v>
      </c>
      <c r="D28" s="11">
        <f>120846*3</f>
        <v>362538</v>
      </c>
      <c r="E28" s="11">
        <f>120855*3</f>
        <v>362565</v>
      </c>
      <c r="F28" s="11">
        <f>120855*3</f>
        <v>362565</v>
      </c>
      <c r="G28" s="11">
        <f>120855*3</f>
        <v>362565</v>
      </c>
      <c r="H28" s="11">
        <f>120855*3</f>
        <v>362565</v>
      </c>
      <c r="I28" s="11">
        <f>120857*3</f>
        <v>362571</v>
      </c>
      <c r="J28" s="11">
        <f>120863*3</f>
        <v>362589</v>
      </c>
      <c r="K28" s="11">
        <v>362721</v>
      </c>
      <c r="L28" s="11">
        <v>362981</v>
      </c>
      <c r="M28" s="11">
        <v>363274</v>
      </c>
      <c r="N28" s="11">
        <v>363660</v>
      </c>
      <c r="O28" s="11">
        <v>363921</v>
      </c>
      <c r="P28" s="11">
        <v>364062</v>
      </c>
      <c r="Q28" s="11">
        <v>364166</v>
      </c>
      <c r="R28" s="11">
        <v>364224</v>
      </c>
      <c r="S28" s="11">
        <v>364270</v>
      </c>
      <c r="T28" s="11">
        <v>364304</v>
      </c>
      <c r="U28" s="11">
        <v>364323</v>
      </c>
      <c r="V28" s="11">
        <v>364323</v>
      </c>
      <c r="W28" s="11">
        <v>364323</v>
      </c>
      <c r="X28" s="11">
        <v>364323</v>
      </c>
      <c r="Y28" s="11">
        <v>364323</v>
      </c>
      <c r="Z28" s="11">
        <v>364323</v>
      </c>
      <c r="AA28" s="117">
        <v>364323</v>
      </c>
      <c r="AB28" s="94">
        <v>364323</v>
      </c>
      <c r="IG28" s="17"/>
    </row>
    <row r="29" spans="1:241" ht="15" customHeight="1" x14ac:dyDescent="0.25">
      <c r="B29" s="5" t="s">
        <v>198</v>
      </c>
      <c r="C29" s="5" t="s">
        <v>195</v>
      </c>
      <c r="D29" s="11">
        <f>120850*3</f>
        <v>362550</v>
      </c>
      <c r="E29" s="11">
        <f>120855*3</f>
        <v>362565</v>
      </c>
      <c r="F29" s="11">
        <f>120882*3</f>
        <v>362646</v>
      </c>
      <c r="G29" s="11">
        <f>120918*3</f>
        <v>362754</v>
      </c>
      <c r="H29" s="11">
        <f>120951*3</f>
        <v>362853</v>
      </c>
      <c r="I29" s="11">
        <f>120970*3</f>
        <v>362910</v>
      </c>
      <c r="J29" s="11">
        <f>121032*3</f>
        <v>363096</v>
      </c>
      <c r="K29" s="11">
        <v>363320</v>
      </c>
      <c r="L29" s="11">
        <v>363597</v>
      </c>
      <c r="M29" s="11">
        <v>363836</v>
      </c>
      <c r="N29" s="11">
        <v>364061</v>
      </c>
      <c r="O29" s="11">
        <v>364180</v>
      </c>
      <c r="P29" s="11">
        <v>364234</v>
      </c>
      <c r="Q29" s="11">
        <v>364270</v>
      </c>
      <c r="R29" s="11">
        <v>364287</v>
      </c>
      <c r="S29" s="11">
        <v>364303</v>
      </c>
      <c r="T29" s="11">
        <v>364316</v>
      </c>
      <c r="U29" s="11">
        <v>364323</v>
      </c>
      <c r="V29" s="11">
        <v>364323</v>
      </c>
      <c r="W29" s="11">
        <v>364323</v>
      </c>
      <c r="X29" s="11">
        <v>364323</v>
      </c>
      <c r="Y29" s="11">
        <v>364623</v>
      </c>
      <c r="Z29" s="11">
        <v>364443</v>
      </c>
      <c r="AA29" s="117">
        <v>364443</v>
      </c>
      <c r="AB29" s="94">
        <v>364355</v>
      </c>
      <c r="IG29" s="17"/>
    </row>
    <row r="30" spans="1:241" ht="15" customHeight="1" x14ac:dyDescent="0.25">
      <c r="B30" s="5" t="s">
        <v>197</v>
      </c>
      <c r="C30" s="5" t="s">
        <v>196</v>
      </c>
      <c r="D30" s="11">
        <f>120855*3</f>
        <v>362565</v>
      </c>
      <c r="E30" s="11">
        <f>120855*3</f>
        <v>362565</v>
      </c>
      <c r="F30" s="11">
        <f>120855*3</f>
        <v>362565</v>
      </c>
      <c r="G30" s="11">
        <f>120855*3</f>
        <v>362565</v>
      </c>
      <c r="H30" s="11">
        <f>120855*3</f>
        <v>362565</v>
      </c>
      <c r="I30" s="11">
        <f>120876*3</f>
        <v>362628</v>
      </c>
      <c r="J30" s="11">
        <f>120876*3</f>
        <v>362628</v>
      </c>
      <c r="K30" s="11">
        <v>363615</v>
      </c>
      <c r="L30" s="11">
        <v>363615</v>
      </c>
      <c r="M30" s="11">
        <v>363615</v>
      </c>
      <c r="N30" s="11">
        <v>364102</v>
      </c>
      <c r="O30" s="11">
        <v>364188</v>
      </c>
      <c r="P30" s="11">
        <v>364188</v>
      </c>
      <c r="Q30" s="11">
        <v>364323</v>
      </c>
      <c r="R30" s="11">
        <v>364323</v>
      </c>
      <c r="S30" s="11">
        <v>364323</v>
      </c>
      <c r="T30" s="11">
        <v>364323</v>
      </c>
      <c r="U30" s="11">
        <v>364323</v>
      </c>
      <c r="V30" s="11">
        <v>364323</v>
      </c>
      <c r="W30" s="11">
        <v>364323</v>
      </c>
      <c r="X30" s="11">
        <v>364323</v>
      </c>
      <c r="Y30" s="11">
        <v>364323</v>
      </c>
      <c r="Z30" s="11">
        <v>364323</v>
      </c>
      <c r="AA30" s="117">
        <v>364323</v>
      </c>
      <c r="AB30" s="94">
        <v>364323</v>
      </c>
      <c r="IG30" s="17"/>
    </row>
    <row r="31" spans="1:241" ht="15" customHeight="1" x14ac:dyDescent="0.25">
      <c r="B31" s="5"/>
      <c r="C31" s="5"/>
      <c r="D31" s="5"/>
      <c r="E31" s="5"/>
      <c r="F31" s="5"/>
      <c r="G31" s="5"/>
      <c r="T31" s="11"/>
      <c r="U31" s="11"/>
      <c r="V31" s="11"/>
      <c r="W31" s="11"/>
      <c r="X31" s="11"/>
    </row>
    <row r="32" spans="1:241" ht="15" customHeight="1" x14ac:dyDescent="0.25">
      <c r="B32" s="5" t="s">
        <v>93</v>
      </c>
      <c r="C32" s="5" t="s">
        <v>107</v>
      </c>
      <c r="D32" s="5"/>
      <c r="E32" s="5"/>
      <c r="F32" s="5"/>
      <c r="G32" s="5"/>
    </row>
  </sheetData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9A01-B83A-4C6A-B260-F84F7681872A}">
  <sheetPr>
    <tabColor rgb="FFEDF6FE"/>
  </sheetPr>
  <dimension ref="A1:HO27"/>
  <sheetViews>
    <sheetView zoomScaleNormal="100" workbookViewId="0">
      <pane xSplit="3" ySplit="6" topLeftCell="M7" activePane="bottomRight" state="frozen"/>
      <selection pane="topRight" activeCell="D1" sqref="D1"/>
      <selection pane="bottomLeft" activeCell="A7" sqref="A7"/>
      <selection pane="bottomRight" activeCell="AB25" sqref="AB25"/>
    </sheetView>
  </sheetViews>
  <sheetFormatPr defaultRowHeight="15" customHeight="1" x14ac:dyDescent="0.2"/>
  <cols>
    <col min="1" max="1" width="2.7109375" style="45" customWidth="1"/>
    <col min="2" max="2" width="41.85546875" style="54" customWidth="1"/>
    <col min="3" max="3" width="53.5703125" style="54" bestFit="1" customWidth="1"/>
    <col min="4" max="4" width="11.140625" style="53" bestFit="1" customWidth="1"/>
    <col min="5" max="6" width="10.7109375" style="53" customWidth="1"/>
    <col min="7" max="10" width="11.140625" style="53" bestFit="1" customWidth="1"/>
    <col min="11" max="16" width="10.7109375" style="53" customWidth="1"/>
    <col min="17" max="24" width="9.140625" style="53"/>
    <col min="25" max="28" width="9.85546875" style="53" bestFit="1" customWidth="1"/>
    <col min="29" max="223" width="9.140625" style="1"/>
    <col min="224" max="16384" width="9.140625" style="28"/>
  </cols>
  <sheetData>
    <row r="1" spans="1:28" ht="15" customHeight="1" x14ac:dyDescent="0.25">
      <c r="B1" s="52" t="s">
        <v>116</v>
      </c>
      <c r="C1" s="52" t="s">
        <v>116</v>
      </c>
    </row>
    <row r="2" spans="1:28" ht="15" customHeight="1" x14ac:dyDescent="0.2">
      <c r="B2" s="54" t="s">
        <v>151</v>
      </c>
      <c r="C2" s="54" t="s">
        <v>150</v>
      </c>
    </row>
    <row r="3" spans="1:28" ht="15" customHeight="1" x14ac:dyDescent="0.2">
      <c r="B3" s="55"/>
      <c r="C3" s="55"/>
    </row>
    <row r="4" spans="1:28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</row>
    <row r="7" spans="1:28" s="3" customFormat="1" ht="15" customHeight="1" x14ac:dyDescent="0.25">
      <c r="A7" s="47"/>
      <c r="B7" s="5" t="s">
        <v>0</v>
      </c>
      <c r="C7" s="5" t="s">
        <v>1</v>
      </c>
      <c r="D7" s="6">
        <v>4366</v>
      </c>
      <c r="E7" s="6">
        <v>4587</v>
      </c>
      <c r="F7" s="6">
        <v>4595</v>
      </c>
      <c r="G7" s="6">
        <v>4863</v>
      </c>
      <c r="H7" s="6">
        <v>4976</v>
      </c>
      <c r="I7" s="6">
        <v>4614</v>
      </c>
      <c r="J7" s="6">
        <v>4599</v>
      </c>
      <c r="K7" s="6">
        <v>5028</v>
      </c>
      <c r="L7" s="6">
        <v>5147</v>
      </c>
      <c r="M7" s="6">
        <v>5552</v>
      </c>
      <c r="N7" s="6">
        <v>5290</v>
      </c>
      <c r="O7" s="6">
        <v>5726</v>
      </c>
      <c r="P7" s="6">
        <v>6398</v>
      </c>
      <c r="Q7" s="6">
        <v>6683</v>
      </c>
      <c r="R7" s="6">
        <v>6707</v>
      </c>
      <c r="S7" s="6">
        <v>7228</v>
      </c>
      <c r="T7" s="6">
        <v>8063</v>
      </c>
      <c r="U7" s="6">
        <v>8100</v>
      </c>
      <c r="V7" s="6">
        <v>7851</v>
      </c>
      <c r="W7" s="6">
        <v>7821</v>
      </c>
      <c r="X7" s="6">
        <v>7744</v>
      </c>
      <c r="Y7" s="6">
        <v>8491</v>
      </c>
      <c r="Z7" s="6">
        <v>7973</v>
      </c>
      <c r="AA7" s="119">
        <v>8336</v>
      </c>
      <c r="AB7" s="103">
        <v>8036</v>
      </c>
    </row>
    <row r="8" spans="1:28" s="3" customFormat="1" ht="15" customHeight="1" x14ac:dyDescent="0.25">
      <c r="A8" s="47"/>
      <c r="B8" s="5" t="s">
        <v>50</v>
      </c>
      <c r="C8" s="5" t="s">
        <v>58</v>
      </c>
      <c r="D8" s="11">
        <v>-2877</v>
      </c>
      <c r="E8" s="11">
        <v>-3008</v>
      </c>
      <c r="F8" s="11">
        <v>-3039</v>
      </c>
      <c r="G8" s="11">
        <v>-3202</v>
      </c>
      <c r="H8" s="11">
        <v>-3282</v>
      </c>
      <c r="I8" s="11">
        <v>-3060</v>
      </c>
      <c r="J8" s="11">
        <v>-3055</v>
      </c>
      <c r="K8" s="11">
        <v>-3284</v>
      </c>
      <c r="L8" s="11">
        <v>-3382</v>
      </c>
      <c r="M8" s="11">
        <v>-3618</v>
      </c>
      <c r="N8" s="11">
        <v>-3433</v>
      </c>
      <c r="O8" s="11">
        <v>-3673</v>
      </c>
      <c r="P8" s="11">
        <v>-4186</v>
      </c>
      <c r="Q8" s="11">
        <v>-4350</v>
      </c>
      <c r="R8" s="11">
        <v>-4410</v>
      </c>
      <c r="S8" s="11">
        <v>-4708</v>
      </c>
      <c r="T8" s="11">
        <v>-5271</v>
      </c>
      <c r="U8" s="11">
        <v>-5301</v>
      </c>
      <c r="V8" s="11">
        <v>-5118</v>
      </c>
      <c r="W8" s="11">
        <v>-5099</v>
      </c>
      <c r="X8" s="11">
        <v>-5030</v>
      </c>
      <c r="Y8" s="11">
        <v>-5485</v>
      </c>
      <c r="Z8" s="11">
        <v>-5262</v>
      </c>
      <c r="AA8" s="117">
        <v>-5363</v>
      </c>
      <c r="AB8" s="94">
        <v>-5194</v>
      </c>
    </row>
    <row r="9" spans="1:28" s="3" customFormat="1" ht="15" customHeight="1" x14ac:dyDescent="0.25">
      <c r="A9" s="47"/>
      <c r="B9" s="8" t="s">
        <v>51</v>
      </c>
      <c r="C9" s="8" t="s">
        <v>63</v>
      </c>
      <c r="D9" s="25">
        <v>1489</v>
      </c>
      <c r="E9" s="25">
        <v>1579</v>
      </c>
      <c r="F9" s="25">
        <v>1556</v>
      </c>
      <c r="G9" s="25">
        <v>1661</v>
      </c>
      <c r="H9" s="25">
        <v>1694</v>
      </c>
      <c r="I9" s="25">
        <v>1554</v>
      </c>
      <c r="J9" s="25">
        <v>1544</v>
      </c>
      <c r="K9" s="25">
        <v>1744</v>
      </c>
      <c r="L9" s="25">
        <v>1765</v>
      </c>
      <c r="M9" s="25">
        <v>1934</v>
      </c>
      <c r="N9" s="25">
        <v>1857</v>
      </c>
      <c r="O9" s="25">
        <v>2053</v>
      </c>
      <c r="P9" s="25">
        <v>2212</v>
      </c>
      <c r="Q9" s="25">
        <v>2333</v>
      </c>
      <c r="R9" s="25">
        <v>2297</v>
      </c>
      <c r="S9" s="25">
        <v>2520</v>
      </c>
      <c r="T9" s="25">
        <v>2792</v>
      </c>
      <c r="U9" s="25">
        <v>2799</v>
      </c>
      <c r="V9" s="25">
        <v>2733</v>
      </c>
      <c r="W9" s="25">
        <v>2722</v>
      </c>
      <c r="X9" s="25">
        <v>2714</v>
      </c>
      <c r="Y9" s="25">
        <v>3006</v>
      </c>
      <c r="Z9" s="25">
        <v>2711</v>
      </c>
      <c r="AA9" s="120">
        <v>2973</v>
      </c>
      <c r="AB9" s="107">
        <v>2842</v>
      </c>
    </row>
    <row r="10" spans="1:28" s="3" customFormat="1" ht="15" customHeight="1" x14ac:dyDescent="0.25">
      <c r="A10" s="47"/>
      <c r="B10" s="5" t="s">
        <v>52</v>
      </c>
      <c r="C10" s="5" t="s">
        <v>59</v>
      </c>
      <c r="D10" s="11">
        <v>-53</v>
      </c>
      <c r="E10" s="11">
        <v>-57</v>
      </c>
      <c r="F10" s="11">
        <v>-52</v>
      </c>
      <c r="G10" s="11">
        <v>-55</v>
      </c>
      <c r="H10" s="11">
        <v>-63</v>
      </c>
      <c r="I10" s="11">
        <v>-60</v>
      </c>
      <c r="J10" s="11">
        <v>-47</v>
      </c>
      <c r="K10" s="11">
        <v>-57</v>
      </c>
      <c r="L10" s="11">
        <v>-60</v>
      </c>
      <c r="M10" s="11">
        <v>-64</v>
      </c>
      <c r="N10" s="11">
        <v>-63</v>
      </c>
      <c r="O10" s="11">
        <v>-71</v>
      </c>
      <c r="P10" s="11">
        <v>-76</v>
      </c>
      <c r="Q10" s="11">
        <v>-83</v>
      </c>
      <c r="R10" s="11">
        <v>-77</v>
      </c>
      <c r="S10" s="11">
        <v>-98</v>
      </c>
      <c r="T10" s="11">
        <v>-95</v>
      </c>
      <c r="U10" s="11">
        <v>-98</v>
      </c>
      <c r="V10" s="11">
        <v>-97</v>
      </c>
      <c r="W10" s="11">
        <v>-105</v>
      </c>
      <c r="X10" s="11">
        <v>-100</v>
      </c>
      <c r="Y10" s="11">
        <v>-108</v>
      </c>
      <c r="Z10" s="11">
        <v>-98</v>
      </c>
      <c r="AA10" s="117">
        <v>-100</v>
      </c>
      <c r="AB10" s="94">
        <v>-96</v>
      </c>
    </row>
    <row r="11" spans="1:28" s="3" customFormat="1" ht="15" customHeight="1" x14ac:dyDescent="0.25">
      <c r="A11" s="47"/>
      <c r="B11" s="5" t="s">
        <v>53</v>
      </c>
      <c r="C11" s="5" t="s">
        <v>60</v>
      </c>
      <c r="D11" s="11">
        <v>-715</v>
      </c>
      <c r="E11" s="11">
        <v>-747</v>
      </c>
      <c r="F11" s="11">
        <v>-721</v>
      </c>
      <c r="G11" s="11">
        <v>-807</v>
      </c>
      <c r="H11" s="11">
        <v>-813</v>
      </c>
      <c r="I11" s="11">
        <v>-699</v>
      </c>
      <c r="J11" s="11">
        <v>-707</v>
      </c>
      <c r="K11" s="11">
        <v>-790</v>
      </c>
      <c r="L11" s="11">
        <v>-771</v>
      </c>
      <c r="M11" s="11">
        <v>-813</v>
      </c>
      <c r="N11" s="11">
        <v>-791</v>
      </c>
      <c r="O11" s="11">
        <v>-904</v>
      </c>
      <c r="P11" s="11">
        <v>-937</v>
      </c>
      <c r="Q11" s="11">
        <v>-994</v>
      </c>
      <c r="R11" s="11">
        <v>-957</v>
      </c>
      <c r="S11" s="11">
        <v>-1087</v>
      </c>
      <c r="T11" s="11">
        <v>-1134</v>
      </c>
      <c r="U11" s="11">
        <v>-1209</v>
      </c>
      <c r="V11" s="11">
        <v>-1144</v>
      </c>
      <c r="W11" s="11">
        <v>-1129</v>
      </c>
      <c r="X11" s="11">
        <v>-1220</v>
      </c>
      <c r="Y11" s="11">
        <v>-1298</v>
      </c>
      <c r="Z11" s="11">
        <v>-1178</v>
      </c>
      <c r="AA11" s="117">
        <v>-1306</v>
      </c>
      <c r="AB11" s="94">
        <v>-1282</v>
      </c>
    </row>
    <row r="12" spans="1:28" s="3" customFormat="1" ht="15" customHeight="1" x14ac:dyDescent="0.25">
      <c r="A12" s="47"/>
      <c r="B12" s="5" t="s">
        <v>54</v>
      </c>
      <c r="C12" s="5" t="s">
        <v>61</v>
      </c>
      <c r="D12" s="11">
        <v>-260</v>
      </c>
      <c r="E12" s="11">
        <v>-283</v>
      </c>
      <c r="F12" s="11">
        <v>-281</v>
      </c>
      <c r="G12" s="11">
        <v>-279</v>
      </c>
      <c r="H12" s="11">
        <v>-303</v>
      </c>
      <c r="I12" s="11">
        <v>-276</v>
      </c>
      <c r="J12" s="11">
        <v>-271</v>
      </c>
      <c r="K12" s="11">
        <v>-273</v>
      </c>
      <c r="L12" s="11">
        <v>-303</v>
      </c>
      <c r="M12" s="11">
        <v>-304</v>
      </c>
      <c r="N12" s="11">
        <v>-305</v>
      </c>
      <c r="O12" s="11">
        <v>-319</v>
      </c>
      <c r="P12" s="11">
        <v>-377</v>
      </c>
      <c r="Q12" s="11">
        <v>-380</v>
      </c>
      <c r="R12" s="11">
        <v>-380</v>
      </c>
      <c r="S12" s="11">
        <v>-423</v>
      </c>
      <c r="T12" s="11">
        <v>-483</v>
      </c>
      <c r="U12" s="11">
        <v>-491</v>
      </c>
      <c r="V12" s="11">
        <v>-475</v>
      </c>
      <c r="W12" s="11">
        <v>-512</v>
      </c>
      <c r="X12" s="11">
        <v>-521</v>
      </c>
      <c r="Y12" s="11">
        <v>-519</v>
      </c>
      <c r="Z12" s="11">
        <v>-509</v>
      </c>
      <c r="AA12" s="117">
        <v>-561</v>
      </c>
      <c r="AB12" s="94">
        <v>-568</v>
      </c>
    </row>
    <row r="13" spans="1:28" s="3" customFormat="1" ht="15" customHeight="1" x14ac:dyDescent="0.25">
      <c r="A13" s="47"/>
      <c r="B13" s="5" t="s">
        <v>55</v>
      </c>
      <c r="C13" s="5" t="s">
        <v>62</v>
      </c>
      <c r="D13" s="11">
        <v>8</v>
      </c>
      <c r="E13" s="11">
        <v>4</v>
      </c>
      <c r="F13" s="11">
        <v>3</v>
      </c>
      <c r="G13" s="11">
        <v>26</v>
      </c>
      <c r="H13" s="11">
        <v>13</v>
      </c>
      <c r="I13" s="11">
        <v>-4</v>
      </c>
      <c r="J13" s="11">
        <v>80</v>
      </c>
      <c r="K13" s="11">
        <v>0</v>
      </c>
      <c r="L13" s="11">
        <v>-8</v>
      </c>
      <c r="M13" s="11">
        <v>-2</v>
      </c>
      <c r="N13" s="11">
        <v>18</v>
      </c>
      <c r="O13" s="11">
        <v>-24</v>
      </c>
      <c r="P13" s="11">
        <v>27</v>
      </c>
      <c r="Q13" s="11">
        <v>32</v>
      </c>
      <c r="R13" s="11">
        <v>29</v>
      </c>
      <c r="S13" s="11">
        <v>39</v>
      </c>
      <c r="T13" s="11">
        <v>-1</v>
      </c>
      <c r="U13" s="11">
        <v>60</v>
      </c>
      <c r="V13" s="11">
        <v>14</v>
      </c>
      <c r="W13" s="11">
        <v>11</v>
      </c>
      <c r="X13" s="11">
        <v>7</v>
      </c>
      <c r="Y13" s="11">
        <v>6</v>
      </c>
      <c r="Z13" s="11">
        <v>89</v>
      </c>
      <c r="AA13" s="117">
        <v>45</v>
      </c>
      <c r="AB13" s="94">
        <v>31</v>
      </c>
    </row>
    <row r="14" spans="1:28" s="3" customFormat="1" ht="15" customHeight="1" x14ac:dyDescent="0.25">
      <c r="A14" s="47"/>
      <c r="B14" s="8" t="s">
        <v>3</v>
      </c>
      <c r="C14" s="8" t="s">
        <v>28</v>
      </c>
      <c r="D14" s="25">
        <v>469</v>
      </c>
      <c r="E14" s="25">
        <v>496</v>
      </c>
      <c r="F14" s="25">
        <v>505</v>
      </c>
      <c r="G14" s="25">
        <v>546</v>
      </c>
      <c r="H14" s="25">
        <v>528</v>
      </c>
      <c r="I14" s="25">
        <v>515</v>
      </c>
      <c r="J14" s="25">
        <v>599</v>
      </c>
      <c r="K14" s="25">
        <v>624</v>
      </c>
      <c r="L14" s="25">
        <v>623</v>
      </c>
      <c r="M14" s="25">
        <v>751</v>
      </c>
      <c r="N14" s="25">
        <v>716</v>
      </c>
      <c r="O14" s="25">
        <v>735</v>
      </c>
      <c r="P14" s="25">
        <v>849</v>
      </c>
      <c r="Q14" s="25">
        <v>908</v>
      </c>
      <c r="R14" s="25">
        <v>912</v>
      </c>
      <c r="S14" s="25">
        <v>951</v>
      </c>
      <c r="T14" s="25">
        <v>1079</v>
      </c>
      <c r="U14" s="25">
        <v>1061</v>
      </c>
      <c r="V14" s="25">
        <v>1031</v>
      </c>
      <c r="W14" s="25">
        <v>987</v>
      </c>
      <c r="X14" s="25">
        <v>880</v>
      </c>
      <c r="Y14" s="25">
        <v>1087</v>
      </c>
      <c r="Z14" s="25">
        <v>1015</v>
      </c>
      <c r="AA14" s="120">
        <v>1051</v>
      </c>
      <c r="AB14" s="107">
        <v>927</v>
      </c>
    </row>
    <row r="15" spans="1:28" s="3" customFormat="1" ht="15" customHeight="1" x14ac:dyDescent="0.25">
      <c r="A15" s="47"/>
      <c r="B15" s="5" t="s">
        <v>56</v>
      </c>
      <c r="C15" s="5" t="s">
        <v>44</v>
      </c>
      <c r="D15" s="11">
        <v>-27</v>
      </c>
      <c r="E15" s="11">
        <v>-27</v>
      </c>
      <c r="F15" s="11">
        <v>-33</v>
      </c>
      <c r="G15" s="11">
        <v>-37</v>
      </c>
      <c r="H15" s="11">
        <v>-32</v>
      </c>
      <c r="I15" s="11">
        <v>-35</v>
      </c>
      <c r="J15" s="11">
        <v>-26</v>
      </c>
      <c r="K15" s="11">
        <v>-33</v>
      </c>
      <c r="L15" s="11">
        <v>-29</v>
      </c>
      <c r="M15" s="11">
        <v>-29</v>
      </c>
      <c r="N15" s="11">
        <v>-20</v>
      </c>
      <c r="O15" s="11">
        <v>-22</v>
      </c>
      <c r="P15" s="11">
        <v>-35</v>
      </c>
      <c r="Q15" s="11">
        <v>-37</v>
      </c>
      <c r="R15" s="11">
        <v>-42</v>
      </c>
      <c r="S15" s="11">
        <v>-66</v>
      </c>
      <c r="T15" s="11">
        <v>-98</v>
      </c>
      <c r="U15" s="11">
        <v>-122</v>
      </c>
      <c r="V15" s="11">
        <v>-134</v>
      </c>
      <c r="W15" s="11">
        <v>-113</v>
      </c>
      <c r="X15" s="11">
        <v>-115</v>
      </c>
      <c r="Y15" s="11">
        <v>-140</v>
      </c>
      <c r="Z15" s="11">
        <v>-143</v>
      </c>
      <c r="AA15" s="117">
        <v>-108</v>
      </c>
      <c r="AB15" s="94">
        <v>-119</v>
      </c>
    </row>
    <row r="16" spans="1:28" s="3" customFormat="1" ht="15" customHeight="1" x14ac:dyDescent="0.25">
      <c r="A16" s="47"/>
      <c r="B16" s="8" t="s">
        <v>4</v>
      </c>
      <c r="C16" s="8" t="s">
        <v>29</v>
      </c>
      <c r="D16" s="25">
        <v>442</v>
      </c>
      <c r="E16" s="25">
        <v>469</v>
      </c>
      <c r="F16" s="25">
        <v>472</v>
      </c>
      <c r="G16" s="25">
        <v>509</v>
      </c>
      <c r="H16" s="25">
        <v>496</v>
      </c>
      <c r="I16" s="25">
        <v>480</v>
      </c>
      <c r="J16" s="25">
        <v>573</v>
      </c>
      <c r="K16" s="25">
        <v>591</v>
      </c>
      <c r="L16" s="25">
        <v>594</v>
      </c>
      <c r="M16" s="25">
        <v>722</v>
      </c>
      <c r="N16" s="25">
        <v>696</v>
      </c>
      <c r="O16" s="25">
        <v>713</v>
      </c>
      <c r="P16" s="25">
        <v>814</v>
      </c>
      <c r="Q16" s="25">
        <v>871</v>
      </c>
      <c r="R16" s="25">
        <v>870</v>
      </c>
      <c r="S16" s="25">
        <v>885</v>
      </c>
      <c r="T16" s="25">
        <v>981</v>
      </c>
      <c r="U16" s="25">
        <v>939</v>
      </c>
      <c r="V16" s="25">
        <v>897</v>
      </c>
      <c r="W16" s="25">
        <v>874</v>
      </c>
      <c r="X16" s="25">
        <v>765</v>
      </c>
      <c r="Y16" s="25">
        <v>947</v>
      </c>
      <c r="Z16" s="25">
        <v>872</v>
      </c>
      <c r="AA16" s="120">
        <v>943</v>
      </c>
      <c r="AB16" s="107">
        <v>808</v>
      </c>
    </row>
    <row r="17" spans="1:28" s="3" customFormat="1" ht="15" customHeight="1" x14ac:dyDescent="0.25">
      <c r="A17" s="47"/>
      <c r="B17" s="5" t="s">
        <v>57</v>
      </c>
      <c r="C17" s="5" t="s">
        <v>64</v>
      </c>
      <c r="D17" s="11">
        <v>-92</v>
      </c>
      <c r="E17" s="11">
        <v>-104</v>
      </c>
      <c r="F17" s="11">
        <v>-103</v>
      </c>
      <c r="G17" s="11">
        <v>-110</v>
      </c>
      <c r="H17" s="11">
        <v>-108</v>
      </c>
      <c r="I17" s="11">
        <v>-110</v>
      </c>
      <c r="J17" s="11">
        <v>-115</v>
      </c>
      <c r="K17" s="11">
        <v>-138</v>
      </c>
      <c r="L17" s="11">
        <v>-133</v>
      </c>
      <c r="M17" s="11">
        <v>-160</v>
      </c>
      <c r="N17" s="11">
        <v>-146</v>
      </c>
      <c r="O17" s="11">
        <v>-189</v>
      </c>
      <c r="P17" s="11">
        <v>-176</v>
      </c>
      <c r="Q17" s="11">
        <v>-196</v>
      </c>
      <c r="R17" s="11">
        <v>-179</v>
      </c>
      <c r="S17" s="11">
        <v>-208</v>
      </c>
      <c r="T17" s="11">
        <v>-229</v>
      </c>
      <c r="U17" s="11">
        <v>-215</v>
      </c>
      <c r="V17" s="11">
        <v>-217</v>
      </c>
      <c r="W17" s="11">
        <v>-164</v>
      </c>
      <c r="X17" s="11">
        <v>-177</v>
      </c>
      <c r="Y17" s="11">
        <v>-217</v>
      </c>
      <c r="Z17" s="11">
        <v>-172</v>
      </c>
      <c r="AA17" s="117">
        <v>-211</v>
      </c>
      <c r="AB17" s="94">
        <v>-185</v>
      </c>
    </row>
    <row r="18" spans="1:28" s="3" customFormat="1" ht="15" customHeight="1" x14ac:dyDescent="0.25">
      <c r="A18" s="47"/>
      <c r="B18" s="9" t="s">
        <v>47</v>
      </c>
      <c r="C18" s="9" t="s">
        <v>48</v>
      </c>
      <c r="D18" s="10">
        <v>350</v>
      </c>
      <c r="E18" s="10">
        <v>365</v>
      </c>
      <c r="F18" s="10">
        <v>369</v>
      </c>
      <c r="G18" s="10">
        <v>399</v>
      </c>
      <c r="H18" s="10">
        <v>388</v>
      </c>
      <c r="I18" s="10">
        <v>370</v>
      </c>
      <c r="J18" s="10">
        <v>458</v>
      </c>
      <c r="K18" s="10">
        <v>453</v>
      </c>
      <c r="L18" s="10">
        <v>461</v>
      </c>
      <c r="M18" s="10">
        <v>562</v>
      </c>
      <c r="N18" s="10">
        <v>550</v>
      </c>
      <c r="O18" s="10">
        <v>524</v>
      </c>
      <c r="P18" s="10">
        <v>638</v>
      </c>
      <c r="Q18" s="10">
        <v>675</v>
      </c>
      <c r="R18" s="10">
        <v>691</v>
      </c>
      <c r="S18" s="10">
        <v>677</v>
      </c>
      <c r="T18" s="10">
        <v>752</v>
      </c>
      <c r="U18" s="10">
        <v>724</v>
      </c>
      <c r="V18" s="10">
        <v>680</v>
      </c>
      <c r="W18" s="10">
        <v>710</v>
      </c>
      <c r="X18" s="10">
        <v>588</v>
      </c>
      <c r="Y18" s="10">
        <v>730</v>
      </c>
      <c r="Z18" s="10">
        <v>700</v>
      </c>
      <c r="AA18" s="121">
        <v>732</v>
      </c>
      <c r="AB18" s="106">
        <v>623</v>
      </c>
    </row>
    <row r="19" spans="1:28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122"/>
      <c r="AB19" s="108"/>
    </row>
    <row r="20" spans="1:28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123"/>
      <c r="AB20" s="109"/>
    </row>
    <row r="21" spans="1:28" s="3" customFormat="1" ht="15" customHeight="1" x14ac:dyDescent="0.25">
      <c r="A21" s="47"/>
      <c r="B21" s="5" t="s">
        <v>32</v>
      </c>
      <c r="C21" s="5" t="s">
        <v>186</v>
      </c>
      <c r="D21" s="6">
        <v>350</v>
      </c>
      <c r="E21" s="6">
        <v>365</v>
      </c>
      <c r="F21" s="6">
        <v>369</v>
      </c>
      <c r="G21" s="6">
        <v>398</v>
      </c>
      <c r="H21" s="6">
        <v>389</v>
      </c>
      <c r="I21" s="6">
        <v>369</v>
      </c>
      <c r="J21" s="6">
        <v>459</v>
      </c>
      <c r="K21" s="6">
        <v>452</v>
      </c>
      <c r="L21" s="6">
        <v>461</v>
      </c>
      <c r="M21" s="6">
        <v>562</v>
      </c>
      <c r="N21" s="6">
        <v>549</v>
      </c>
      <c r="O21" s="6">
        <v>523</v>
      </c>
      <c r="P21" s="6">
        <v>637</v>
      </c>
      <c r="Q21" s="6">
        <v>675</v>
      </c>
      <c r="R21" s="6">
        <v>691</v>
      </c>
      <c r="S21" s="6">
        <v>679</v>
      </c>
      <c r="T21" s="6">
        <v>751</v>
      </c>
      <c r="U21" s="6">
        <v>724</v>
      </c>
      <c r="V21" s="6">
        <v>681</v>
      </c>
      <c r="W21" s="6">
        <v>709</v>
      </c>
      <c r="X21" s="6">
        <v>587</v>
      </c>
      <c r="Y21" s="6">
        <v>729</v>
      </c>
      <c r="Z21" s="6">
        <v>700</v>
      </c>
      <c r="AA21" s="119">
        <v>733</v>
      </c>
      <c r="AB21" s="103">
        <v>623</v>
      </c>
    </row>
    <row r="22" spans="1:28" s="3" customFormat="1" ht="15" customHeight="1" x14ac:dyDescent="0.25">
      <c r="A22" s="47"/>
      <c r="B22" s="5" t="s">
        <v>5</v>
      </c>
      <c r="C22" s="5" t="s">
        <v>33</v>
      </c>
      <c r="D22" s="6">
        <v>0</v>
      </c>
      <c r="E22" s="6">
        <v>0</v>
      </c>
      <c r="F22" s="6">
        <v>0</v>
      </c>
      <c r="G22" s="6">
        <v>1</v>
      </c>
      <c r="H22" s="6">
        <v>-1</v>
      </c>
      <c r="I22" s="6">
        <v>1</v>
      </c>
      <c r="J22" s="6">
        <v>-1</v>
      </c>
      <c r="K22" s="6">
        <v>1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0</v>
      </c>
      <c r="R22" s="6">
        <v>0</v>
      </c>
      <c r="S22" s="6">
        <v>-2</v>
      </c>
      <c r="T22" s="6">
        <v>1</v>
      </c>
      <c r="U22" s="6">
        <v>0</v>
      </c>
      <c r="V22" s="6">
        <v>-1</v>
      </c>
      <c r="W22" s="6">
        <v>1</v>
      </c>
      <c r="X22" s="6">
        <v>1</v>
      </c>
      <c r="Y22" s="6">
        <v>1</v>
      </c>
      <c r="Z22" s="6">
        <v>0</v>
      </c>
      <c r="AA22" s="119">
        <v>-1</v>
      </c>
      <c r="AB22" s="103">
        <v>0</v>
      </c>
    </row>
    <row r="23" spans="1:28" s="3" customFormat="1" ht="15" customHeight="1" x14ac:dyDescent="0.25">
      <c r="A23" s="47"/>
      <c r="B23" s="5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122"/>
      <c r="AB23" s="108"/>
    </row>
    <row r="24" spans="1:28" s="3" customFormat="1" ht="15" customHeight="1" x14ac:dyDescent="0.25">
      <c r="A24" s="47"/>
      <c r="B24" s="7" t="s">
        <v>45</v>
      </c>
      <c r="C24" s="7" t="s">
        <v>45</v>
      </c>
      <c r="D24" s="27">
        <v>537</v>
      </c>
      <c r="E24" s="27">
        <v>574</v>
      </c>
      <c r="F24" s="27">
        <v>588</v>
      </c>
      <c r="G24" s="27">
        <v>631</v>
      </c>
      <c r="H24" s="27">
        <v>616</v>
      </c>
      <c r="I24" s="27">
        <v>602</v>
      </c>
      <c r="J24" s="27">
        <v>685</v>
      </c>
      <c r="K24" s="27">
        <v>712</v>
      </c>
      <c r="L24" s="27">
        <v>713</v>
      </c>
      <c r="M24" s="27">
        <v>843</v>
      </c>
      <c r="N24" s="27">
        <v>810</v>
      </c>
      <c r="O24" s="27">
        <v>836</v>
      </c>
      <c r="P24" s="27">
        <v>959</v>
      </c>
      <c r="Q24" s="27">
        <v>1023</v>
      </c>
      <c r="R24" s="27">
        <v>1035</v>
      </c>
      <c r="S24" s="27">
        <v>1081</v>
      </c>
      <c r="T24" s="27">
        <v>1225</v>
      </c>
      <c r="U24" s="27">
        <v>1213</v>
      </c>
      <c r="V24" s="27">
        <v>1190</v>
      </c>
      <c r="W24" s="27">
        <v>1141</v>
      </c>
      <c r="X24" s="27">
        <v>1033</v>
      </c>
      <c r="Y24" s="27">
        <v>1253</v>
      </c>
      <c r="Z24" s="27">
        <v>1182</v>
      </c>
      <c r="AA24" s="124">
        <v>1221</v>
      </c>
      <c r="AB24" s="110">
        <v>1094</v>
      </c>
    </row>
    <row r="25" spans="1:28" s="3" customFormat="1" ht="15" customHeight="1" x14ac:dyDescent="0.25">
      <c r="A25" s="47"/>
      <c r="B25" s="5"/>
      <c r="C25" s="5"/>
      <c r="D25" s="6"/>
      <c r="E25" s="6"/>
      <c r="F25" s="6"/>
      <c r="G25" s="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</row>
    <row r="26" spans="1:28" s="3" customFormat="1" ht="15" customHeight="1" x14ac:dyDescent="0.25">
      <c r="A26" s="47"/>
      <c r="B26" s="5"/>
      <c r="C26" s="5"/>
      <c r="D26" s="6"/>
      <c r="E26" s="6"/>
      <c r="F26" s="6"/>
      <c r="G26" s="6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</row>
    <row r="27" spans="1:28" s="3" customFormat="1" ht="15" customHeight="1" x14ac:dyDescent="0.25">
      <c r="A27" s="47"/>
      <c r="B27" s="5"/>
      <c r="C27" s="5"/>
      <c r="D27" s="6"/>
      <c r="E27" s="6"/>
      <c r="F27" s="6"/>
      <c r="G27" s="6"/>
      <c r="H27" s="85"/>
      <c r="I27" s="85"/>
      <c r="J27" s="85"/>
      <c r="K27" s="85"/>
      <c r="L27" s="85"/>
      <c r="M27" s="85"/>
      <c r="N27" s="85"/>
      <c r="O27" s="85"/>
      <c r="P27" s="85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1613-80A3-4B89-8267-7DE7C51F86FB}">
  <sheetPr codeName="Sheet4">
    <tabColor rgb="FFEDF6FE"/>
    <pageSetUpPr fitToPage="1"/>
  </sheetPr>
  <dimension ref="A1:HA23"/>
  <sheetViews>
    <sheetView zoomScaleNormal="100" workbookViewId="0">
      <pane xSplit="3" ySplit="6" topLeftCell="P7" activePane="bottomRight" state="frozen"/>
      <selection pane="topRight" activeCell="D1" sqref="D1"/>
      <selection pane="bottomLeft" activeCell="A7" sqref="A7"/>
      <selection pane="bottomRight" activeCell="AB24" sqref="AB24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6.28515625" style="61" customWidth="1"/>
    <col min="4" max="8" width="10.5703125" style="53" bestFit="1" customWidth="1"/>
    <col min="9" max="28" width="9.140625" style="53"/>
    <col min="29" max="208" width="9.140625" style="1"/>
  </cols>
  <sheetData>
    <row r="1" spans="1:209" ht="15" customHeight="1" x14ac:dyDescent="0.25">
      <c r="B1" s="52" t="s">
        <v>116</v>
      </c>
      <c r="C1" s="52" t="s">
        <v>116</v>
      </c>
    </row>
    <row r="2" spans="1:209" ht="15" customHeight="1" x14ac:dyDescent="0.2">
      <c r="B2" s="54" t="s">
        <v>151</v>
      </c>
      <c r="C2" s="54" t="s">
        <v>150</v>
      </c>
    </row>
    <row r="3" spans="1:209" ht="15" customHeight="1" x14ac:dyDescent="0.2">
      <c r="B3" s="86"/>
      <c r="C3" s="86"/>
    </row>
    <row r="4" spans="1:209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09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09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</row>
    <row r="7" spans="1:209" s="3" customFormat="1" ht="15" customHeight="1" x14ac:dyDescent="0.25">
      <c r="A7" s="47"/>
      <c r="B7" s="5" t="s">
        <v>85</v>
      </c>
      <c r="C7" s="5" t="s">
        <v>85</v>
      </c>
      <c r="D7" s="11">
        <v>3360</v>
      </c>
      <c r="E7" s="11">
        <v>3795</v>
      </c>
      <c r="F7" s="11">
        <v>3984</v>
      </c>
      <c r="G7" s="11">
        <v>4031</v>
      </c>
      <c r="H7" s="11">
        <v>4363</v>
      </c>
      <c r="I7" s="11">
        <v>4181</v>
      </c>
      <c r="J7" s="11">
        <v>4155</v>
      </c>
      <c r="K7" s="11">
        <v>4306</v>
      </c>
      <c r="L7" s="11">
        <v>4648</v>
      </c>
      <c r="M7" s="11">
        <v>4708</v>
      </c>
      <c r="N7" s="11">
        <v>4749</v>
      </c>
      <c r="O7" s="11">
        <v>5439</v>
      </c>
      <c r="P7" s="11">
        <v>5564</v>
      </c>
      <c r="Q7" s="11">
        <v>6018</v>
      </c>
      <c r="R7" s="11">
        <v>6408</v>
      </c>
      <c r="S7" s="11">
        <v>7649</v>
      </c>
      <c r="T7" s="11">
        <v>8283</v>
      </c>
      <c r="U7" s="11">
        <v>8790</v>
      </c>
      <c r="V7" s="11">
        <v>8638</v>
      </c>
      <c r="W7" s="11">
        <v>8271</v>
      </c>
      <c r="X7" s="11">
        <v>8876</v>
      </c>
      <c r="Y7" s="11">
        <v>9095</v>
      </c>
      <c r="Z7" s="11">
        <v>9181</v>
      </c>
      <c r="AA7" s="117">
        <v>9715</v>
      </c>
      <c r="AB7" s="94">
        <v>9398</v>
      </c>
    </row>
    <row r="8" spans="1:209" s="3" customFormat="1" ht="15" customHeight="1" x14ac:dyDescent="0.25">
      <c r="A8" s="47"/>
      <c r="B8" s="5" t="s">
        <v>38</v>
      </c>
      <c r="C8" s="5" t="s">
        <v>95</v>
      </c>
      <c r="D8" s="11">
        <v>2265</v>
      </c>
      <c r="E8" s="11">
        <v>2615</v>
      </c>
      <c r="F8" s="11">
        <v>2702</v>
      </c>
      <c r="G8" s="11">
        <v>2672</v>
      </c>
      <c r="H8" s="11">
        <v>2904</v>
      </c>
      <c r="I8" s="11">
        <v>2689</v>
      </c>
      <c r="J8" s="11">
        <v>2710</v>
      </c>
      <c r="K8" s="11">
        <v>2693</v>
      </c>
      <c r="L8" s="11">
        <v>2892</v>
      </c>
      <c r="M8" s="11">
        <v>2872</v>
      </c>
      <c r="N8" s="11">
        <v>2844</v>
      </c>
      <c r="O8" s="11">
        <v>3331</v>
      </c>
      <c r="P8" s="11">
        <v>3321</v>
      </c>
      <c r="Q8" s="11">
        <v>3613</v>
      </c>
      <c r="R8" s="11">
        <v>3849</v>
      </c>
      <c r="S8" s="11">
        <v>4408</v>
      </c>
      <c r="T8" s="11">
        <v>4598</v>
      </c>
      <c r="U8" s="11">
        <v>4836</v>
      </c>
      <c r="V8" s="11">
        <v>4624</v>
      </c>
      <c r="W8" s="11">
        <v>4354</v>
      </c>
      <c r="X8" s="11">
        <v>4700</v>
      </c>
      <c r="Y8" s="11">
        <v>4828</v>
      </c>
      <c r="Z8" s="11">
        <v>4782</v>
      </c>
      <c r="AA8" s="117">
        <v>4989</v>
      </c>
      <c r="AB8" s="94">
        <v>4704</v>
      </c>
    </row>
    <row r="9" spans="1:209" s="4" customFormat="1" ht="15" customHeight="1" x14ac:dyDescent="0.25">
      <c r="A9" s="51"/>
      <c r="B9" s="5" t="s">
        <v>6</v>
      </c>
      <c r="C9" s="5" t="s">
        <v>36</v>
      </c>
      <c r="D9" s="11">
        <v>2632</v>
      </c>
      <c r="E9" s="11">
        <v>2875</v>
      </c>
      <c r="F9" s="11">
        <v>2963</v>
      </c>
      <c r="G9" s="11">
        <v>3002</v>
      </c>
      <c r="H9" s="11">
        <v>3183</v>
      </c>
      <c r="I9" s="11">
        <v>3015</v>
      </c>
      <c r="J9" s="11">
        <v>3101</v>
      </c>
      <c r="K9" s="11">
        <v>3106</v>
      </c>
      <c r="L9" s="11">
        <v>3265</v>
      </c>
      <c r="M9" s="11">
        <v>3280</v>
      </c>
      <c r="N9" s="11">
        <v>3250</v>
      </c>
      <c r="O9" s="11">
        <v>3385</v>
      </c>
      <c r="P9" s="11">
        <v>3454</v>
      </c>
      <c r="Q9" s="11">
        <v>3620</v>
      </c>
      <c r="R9" s="11">
        <v>3776</v>
      </c>
      <c r="S9" s="11">
        <v>4045</v>
      </c>
      <c r="T9" s="11">
        <v>4245</v>
      </c>
      <c r="U9" s="11">
        <v>4436</v>
      </c>
      <c r="V9" s="11">
        <v>4428</v>
      </c>
      <c r="W9" s="11">
        <v>4398</v>
      </c>
      <c r="X9" s="11">
        <v>4664</v>
      </c>
      <c r="Y9" s="11">
        <v>4717</v>
      </c>
      <c r="Z9" s="11">
        <v>4634</v>
      </c>
      <c r="AA9" s="117">
        <v>4695</v>
      </c>
      <c r="AB9" s="94">
        <v>4547</v>
      </c>
    </row>
    <row r="10" spans="1:209" s="4" customFormat="1" ht="15" customHeight="1" x14ac:dyDescent="0.25">
      <c r="A10" s="51"/>
      <c r="B10" s="5" t="s">
        <v>39</v>
      </c>
      <c r="C10" s="5" t="s">
        <v>96</v>
      </c>
      <c r="D10" s="11">
        <v>161</v>
      </c>
      <c r="E10" s="11">
        <v>162</v>
      </c>
      <c r="F10" s="11">
        <v>168</v>
      </c>
      <c r="G10" s="11">
        <v>182</v>
      </c>
      <c r="H10" s="11">
        <v>246</v>
      </c>
      <c r="I10" s="11">
        <v>236</v>
      </c>
      <c r="J10" s="11">
        <v>239</v>
      </c>
      <c r="K10" s="11">
        <v>228</v>
      </c>
      <c r="L10" s="11">
        <v>225</v>
      </c>
      <c r="M10" s="11">
        <v>218</v>
      </c>
      <c r="N10" s="11">
        <v>221</v>
      </c>
      <c r="O10" s="11">
        <v>204</v>
      </c>
      <c r="P10" s="11">
        <v>208</v>
      </c>
      <c r="Q10" s="11">
        <v>215</v>
      </c>
      <c r="R10" s="11">
        <v>210</v>
      </c>
      <c r="S10" s="11">
        <v>160</v>
      </c>
      <c r="T10" s="11">
        <v>175</v>
      </c>
      <c r="U10" s="11">
        <v>174</v>
      </c>
      <c r="V10" s="11">
        <v>173</v>
      </c>
      <c r="W10" s="11">
        <v>208</v>
      </c>
      <c r="X10" s="11">
        <v>218</v>
      </c>
      <c r="Y10" s="11">
        <v>222</v>
      </c>
      <c r="Z10" s="11">
        <v>246</v>
      </c>
      <c r="AA10" s="117">
        <v>243</v>
      </c>
      <c r="AB10" s="94">
        <v>234</v>
      </c>
    </row>
    <row r="11" spans="1:209" s="2" customFormat="1" ht="15" customHeight="1" x14ac:dyDescent="0.25">
      <c r="A11" s="46"/>
      <c r="B11" s="5" t="s">
        <v>7</v>
      </c>
      <c r="C11" s="5" t="s">
        <v>8</v>
      </c>
      <c r="D11" s="11">
        <v>3042</v>
      </c>
      <c r="E11" s="11">
        <v>3269</v>
      </c>
      <c r="F11" s="11">
        <v>3394</v>
      </c>
      <c r="G11" s="11">
        <v>3400</v>
      </c>
      <c r="H11" s="11">
        <v>3537</v>
      </c>
      <c r="I11" s="11">
        <v>3449</v>
      </c>
      <c r="J11" s="11">
        <v>3381</v>
      </c>
      <c r="K11" s="11">
        <v>3307</v>
      </c>
      <c r="L11" s="11">
        <v>3478</v>
      </c>
      <c r="M11" s="11">
        <v>3507</v>
      </c>
      <c r="N11" s="11">
        <v>3641</v>
      </c>
      <c r="O11" s="11">
        <v>4010</v>
      </c>
      <c r="P11" s="11">
        <v>4324</v>
      </c>
      <c r="Q11" s="11">
        <v>4835</v>
      </c>
      <c r="R11" s="11">
        <v>5286</v>
      </c>
      <c r="S11" s="11">
        <v>5605</v>
      </c>
      <c r="T11" s="11">
        <v>5820</v>
      </c>
      <c r="U11" s="11">
        <v>5986</v>
      </c>
      <c r="V11" s="11">
        <v>5774</v>
      </c>
      <c r="W11" s="11">
        <v>5365</v>
      </c>
      <c r="X11" s="11">
        <v>5591</v>
      </c>
      <c r="Y11" s="11">
        <v>5510</v>
      </c>
      <c r="Z11" s="11">
        <v>5378</v>
      </c>
      <c r="AA11" s="117">
        <v>5411</v>
      </c>
      <c r="AB11" s="94">
        <v>5241</v>
      </c>
    </row>
    <row r="12" spans="1:209" ht="15" customHeight="1" x14ac:dyDescent="0.25">
      <c r="B12" s="5" t="s">
        <v>9</v>
      </c>
      <c r="C12" s="5" t="s">
        <v>184</v>
      </c>
      <c r="D12" s="11">
        <v>3104</v>
      </c>
      <c r="E12" s="11">
        <v>3106</v>
      </c>
      <c r="F12" s="11">
        <v>3165</v>
      </c>
      <c r="G12" s="11">
        <v>3025</v>
      </c>
      <c r="H12" s="11">
        <v>3406</v>
      </c>
      <c r="I12" s="11">
        <v>2951</v>
      </c>
      <c r="J12" s="11">
        <v>3093</v>
      </c>
      <c r="K12" s="11">
        <v>2925</v>
      </c>
      <c r="L12" s="11">
        <v>3340</v>
      </c>
      <c r="M12" s="11">
        <v>3501</v>
      </c>
      <c r="N12" s="11">
        <v>3524</v>
      </c>
      <c r="O12" s="11">
        <v>3458</v>
      </c>
      <c r="P12" s="11">
        <v>4060</v>
      </c>
      <c r="Q12" s="11">
        <v>4274</v>
      </c>
      <c r="R12" s="11">
        <v>4501</v>
      </c>
      <c r="S12" s="11">
        <v>4452</v>
      </c>
      <c r="T12" s="11">
        <v>5094</v>
      </c>
      <c r="U12" s="11">
        <v>5341</v>
      </c>
      <c r="V12" s="11">
        <v>5091</v>
      </c>
      <c r="W12" s="11">
        <v>4414</v>
      </c>
      <c r="X12" s="11">
        <v>5087</v>
      </c>
      <c r="Y12" s="11">
        <v>5390</v>
      </c>
      <c r="Z12" s="11">
        <v>5297</v>
      </c>
      <c r="AA12" s="117">
        <v>4761</v>
      </c>
      <c r="AB12" s="94">
        <v>4864</v>
      </c>
      <c r="HA12" s="1"/>
    </row>
    <row r="13" spans="1:209" ht="15" customHeight="1" x14ac:dyDescent="0.25">
      <c r="B13" s="5" t="s">
        <v>10</v>
      </c>
      <c r="C13" s="5" t="s">
        <v>97</v>
      </c>
      <c r="D13" s="11">
        <v>616</v>
      </c>
      <c r="E13" s="11">
        <v>668</v>
      </c>
      <c r="F13" s="11">
        <v>670</v>
      </c>
      <c r="G13" s="11">
        <v>513</v>
      </c>
      <c r="H13" s="11">
        <v>721</v>
      </c>
      <c r="I13" s="11">
        <v>752</v>
      </c>
      <c r="J13" s="11">
        <v>655</v>
      </c>
      <c r="K13" s="11">
        <v>639</v>
      </c>
      <c r="L13" s="11">
        <v>736</v>
      </c>
      <c r="M13" s="11">
        <v>788</v>
      </c>
      <c r="N13" s="11">
        <v>776</v>
      </c>
      <c r="O13" s="11">
        <v>713</v>
      </c>
      <c r="P13" s="11">
        <v>962</v>
      </c>
      <c r="Q13" s="11">
        <v>1028</v>
      </c>
      <c r="R13" s="11">
        <v>1069</v>
      </c>
      <c r="S13" s="11">
        <v>954</v>
      </c>
      <c r="T13" s="11">
        <v>1285</v>
      </c>
      <c r="U13" s="11">
        <v>1386</v>
      </c>
      <c r="V13" s="11">
        <v>1516</v>
      </c>
      <c r="W13" s="11">
        <v>1254</v>
      </c>
      <c r="X13" s="11">
        <v>1631</v>
      </c>
      <c r="Y13" s="11">
        <v>1678</v>
      </c>
      <c r="Z13" s="11">
        <v>1720</v>
      </c>
      <c r="AA13" s="117">
        <v>1553</v>
      </c>
      <c r="AB13" s="94">
        <v>1699</v>
      </c>
      <c r="HA13" s="1"/>
    </row>
    <row r="14" spans="1:209" ht="15" customHeight="1" x14ac:dyDescent="0.25">
      <c r="B14" s="5" t="s">
        <v>11</v>
      </c>
      <c r="C14" s="5" t="s">
        <v>12</v>
      </c>
      <c r="D14" s="11">
        <v>465</v>
      </c>
      <c r="E14" s="11">
        <v>679</v>
      </c>
      <c r="F14" s="11">
        <v>700</v>
      </c>
      <c r="G14" s="11">
        <v>719</v>
      </c>
      <c r="H14" s="11">
        <v>897</v>
      </c>
      <c r="I14" s="11">
        <v>722</v>
      </c>
      <c r="J14" s="11">
        <v>832</v>
      </c>
      <c r="K14" s="11">
        <v>758</v>
      </c>
      <c r="L14" s="11">
        <v>872</v>
      </c>
      <c r="M14" s="11">
        <v>1433</v>
      </c>
      <c r="N14" s="11">
        <v>930</v>
      </c>
      <c r="O14" s="11">
        <v>1460</v>
      </c>
      <c r="P14" s="11">
        <v>1189</v>
      </c>
      <c r="Q14" s="11">
        <v>1265</v>
      </c>
      <c r="R14" s="11">
        <v>1024</v>
      </c>
      <c r="S14" s="11">
        <v>1589</v>
      </c>
      <c r="T14" s="11">
        <v>2102</v>
      </c>
      <c r="U14" s="11">
        <v>1446</v>
      </c>
      <c r="V14" s="11">
        <v>1788</v>
      </c>
      <c r="W14" s="11">
        <v>3012</v>
      </c>
      <c r="X14" s="11">
        <v>2659</v>
      </c>
      <c r="Y14" s="11">
        <v>1697</v>
      </c>
      <c r="Z14" s="11">
        <v>1546</v>
      </c>
      <c r="AA14" s="117">
        <v>3054</v>
      </c>
      <c r="AB14" s="94">
        <v>3068</v>
      </c>
      <c r="HA14" s="1"/>
    </row>
    <row r="15" spans="1:209" ht="15" customHeight="1" x14ac:dyDescent="0.25">
      <c r="B15" s="9" t="s">
        <v>34</v>
      </c>
      <c r="C15" s="9" t="s">
        <v>37</v>
      </c>
      <c r="D15" s="10">
        <v>15645</v>
      </c>
      <c r="E15" s="10">
        <v>17169</v>
      </c>
      <c r="F15" s="10">
        <v>17746</v>
      </c>
      <c r="G15" s="10">
        <v>17544</v>
      </c>
      <c r="H15" s="10">
        <v>19257</v>
      </c>
      <c r="I15" s="10">
        <v>17995</v>
      </c>
      <c r="J15" s="10">
        <v>18166</v>
      </c>
      <c r="K15" s="10">
        <v>17962</v>
      </c>
      <c r="L15" s="10">
        <v>19456</v>
      </c>
      <c r="M15" s="10">
        <v>20307</v>
      </c>
      <c r="N15" s="10">
        <v>19935</v>
      </c>
      <c r="O15" s="10">
        <v>22000</v>
      </c>
      <c r="P15" s="10">
        <v>23082</v>
      </c>
      <c r="Q15" s="10">
        <v>24868</v>
      </c>
      <c r="R15" s="10">
        <v>26123</v>
      </c>
      <c r="S15" s="10">
        <v>28862</v>
      </c>
      <c r="T15" s="10">
        <v>31602</v>
      </c>
      <c r="U15" s="10">
        <v>32395</v>
      </c>
      <c r="V15" s="10">
        <v>32032</v>
      </c>
      <c r="W15" s="10">
        <v>31276</v>
      </c>
      <c r="X15" s="10">
        <v>33426</v>
      </c>
      <c r="Y15" s="10">
        <v>33137</v>
      </c>
      <c r="Z15" s="10">
        <v>32784</v>
      </c>
      <c r="AA15" s="121">
        <v>34421</v>
      </c>
      <c r="AB15" s="106">
        <v>33755</v>
      </c>
      <c r="HA15" s="1"/>
    </row>
    <row r="16" spans="1:209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7"/>
      <c r="AB16" s="94"/>
    </row>
    <row r="17" spans="1:209" ht="15" customHeight="1" x14ac:dyDescent="0.25">
      <c r="B17" s="5" t="s">
        <v>13</v>
      </c>
      <c r="C17" s="5" t="s">
        <v>98</v>
      </c>
      <c r="D17" s="11">
        <v>6660</v>
      </c>
      <c r="E17" s="11">
        <v>6492</v>
      </c>
      <c r="F17" s="11">
        <v>6939</v>
      </c>
      <c r="G17" s="11">
        <v>7170</v>
      </c>
      <c r="H17" s="11">
        <v>7711</v>
      </c>
      <c r="I17" s="11">
        <v>7844</v>
      </c>
      <c r="J17" s="11">
        <v>8298</v>
      </c>
      <c r="K17" s="11">
        <v>8634</v>
      </c>
      <c r="L17" s="11">
        <v>9275</v>
      </c>
      <c r="M17" s="11">
        <v>9072</v>
      </c>
      <c r="N17" s="11">
        <v>9660</v>
      </c>
      <c r="O17" s="11">
        <v>10303</v>
      </c>
      <c r="P17" s="11">
        <v>11038</v>
      </c>
      <c r="Q17" s="11">
        <v>11005</v>
      </c>
      <c r="R17" s="11">
        <v>11883</v>
      </c>
      <c r="S17" s="11">
        <v>12773</v>
      </c>
      <c r="T17" s="11">
        <v>13600</v>
      </c>
      <c r="U17" s="11">
        <v>13831</v>
      </c>
      <c r="V17" s="11">
        <v>14223</v>
      </c>
      <c r="W17" s="11">
        <v>14489</v>
      </c>
      <c r="X17" s="11">
        <v>15540</v>
      </c>
      <c r="Y17" s="11">
        <v>15067</v>
      </c>
      <c r="Z17" s="11">
        <v>15704</v>
      </c>
      <c r="AA17" s="117">
        <v>16653</v>
      </c>
      <c r="AB17" s="94">
        <v>16487</v>
      </c>
      <c r="HA17" s="1"/>
    </row>
    <row r="18" spans="1:209" s="2" customFormat="1" ht="15" customHeight="1" x14ac:dyDescent="0.25">
      <c r="A18" s="46"/>
      <c r="B18" s="5" t="s">
        <v>86</v>
      </c>
      <c r="C18" s="5" t="s">
        <v>99</v>
      </c>
      <c r="D18" s="11">
        <v>3421</v>
      </c>
      <c r="E18" s="11">
        <v>4525</v>
      </c>
      <c r="F18" s="11">
        <v>4603</v>
      </c>
      <c r="G18" s="11">
        <v>4707</v>
      </c>
      <c r="H18" s="11">
        <v>4597</v>
      </c>
      <c r="I18" s="11">
        <v>5421</v>
      </c>
      <c r="J18" s="11">
        <v>5041</v>
      </c>
      <c r="K18" s="11">
        <v>4450</v>
      </c>
      <c r="L18" s="11">
        <v>3945</v>
      </c>
      <c r="M18" s="11">
        <v>4672</v>
      </c>
      <c r="N18" s="11">
        <v>4644</v>
      </c>
      <c r="O18" s="11">
        <v>5536</v>
      </c>
      <c r="P18" s="11">
        <v>5143</v>
      </c>
      <c r="Q18" s="11">
        <v>6286</v>
      </c>
      <c r="R18" s="11">
        <v>6084</v>
      </c>
      <c r="S18" s="11">
        <v>7903</v>
      </c>
      <c r="T18" s="11">
        <v>9712</v>
      </c>
      <c r="U18" s="11">
        <v>9956</v>
      </c>
      <c r="V18" s="11">
        <v>9390</v>
      </c>
      <c r="W18" s="11">
        <v>8384</v>
      </c>
      <c r="X18" s="11">
        <v>8561</v>
      </c>
      <c r="Y18" s="11">
        <v>7771</v>
      </c>
      <c r="Z18" s="11">
        <v>7706</v>
      </c>
      <c r="AA18" s="117">
        <v>8811</v>
      </c>
      <c r="AB18" s="94">
        <v>7759</v>
      </c>
    </row>
    <row r="19" spans="1:209" s="2" customFormat="1" ht="15" customHeight="1" x14ac:dyDescent="0.25">
      <c r="A19" s="46"/>
      <c r="B19" s="5" t="s">
        <v>87</v>
      </c>
      <c r="C19" s="5" t="s">
        <v>100</v>
      </c>
      <c r="D19" s="11">
        <v>637</v>
      </c>
      <c r="E19" s="11">
        <v>722</v>
      </c>
      <c r="F19" s="11">
        <v>737</v>
      </c>
      <c r="G19" s="11">
        <v>720</v>
      </c>
      <c r="H19" s="11">
        <v>792</v>
      </c>
      <c r="I19" s="11">
        <v>744</v>
      </c>
      <c r="J19" s="11">
        <v>754</v>
      </c>
      <c r="K19" s="11">
        <v>770</v>
      </c>
      <c r="L19" s="11">
        <v>811</v>
      </c>
      <c r="M19" s="11">
        <v>812</v>
      </c>
      <c r="N19" s="11">
        <v>810</v>
      </c>
      <c r="O19" s="11">
        <v>976</v>
      </c>
      <c r="P19" s="11">
        <v>972</v>
      </c>
      <c r="Q19" s="11">
        <v>1035</v>
      </c>
      <c r="R19" s="11">
        <v>1096</v>
      </c>
      <c r="S19" s="11">
        <v>1300</v>
      </c>
      <c r="T19" s="11">
        <v>1368</v>
      </c>
      <c r="U19" s="11">
        <v>1435</v>
      </c>
      <c r="V19" s="11">
        <v>1383</v>
      </c>
      <c r="W19" s="11">
        <v>1331</v>
      </c>
      <c r="X19" s="11">
        <v>1404</v>
      </c>
      <c r="Y19" s="11">
        <v>1423</v>
      </c>
      <c r="Z19" s="11">
        <v>1415</v>
      </c>
      <c r="AA19" s="117">
        <v>1468</v>
      </c>
      <c r="AB19" s="94">
        <v>1414</v>
      </c>
    </row>
    <row r="20" spans="1:209" s="3" customFormat="1" ht="15" customHeight="1" x14ac:dyDescent="0.25">
      <c r="A20" s="47"/>
      <c r="B20" s="5" t="s">
        <v>14</v>
      </c>
      <c r="C20" s="5" t="s">
        <v>101</v>
      </c>
      <c r="D20" s="11">
        <v>2133</v>
      </c>
      <c r="E20" s="11">
        <v>2576</v>
      </c>
      <c r="F20" s="11">
        <v>2439</v>
      </c>
      <c r="G20" s="11">
        <v>2142</v>
      </c>
      <c r="H20" s="11">
        <v>2828</v>
      </c>
      <c r="I20" s="11">
        <v>958</v>
      </c>
      <c r="J20" s="11">
        <v>879</v>
      </c>
      <c r="K20" s="11">
        <v>1186</v>
      </c>
      <c r="L20" s="11">
        <v>2084</v>
      </c>
      <c r="M20" s="11">
        <v>2150</v>
      </c>
      <c r="N20" s="11">
        <v>1244</v>
      </c>
      <c r="O20" s="11">
        <v>1413</v>
      </c>
      <c r="P20" s="11">
        <v>1812</v>
      </c>
      <c r="Q20" s="11">
        <v>1977</v>
      </c>
      <c r="R20" s="11">
        <v>2207</v>
      </c>
      <c r="S20" s="11">
        <v>2266</v>
      </c>
      <c r="T20" s="11">
        <v>1780</v>
      </c>
      <c r="U20" s="11">
        <v>1656</v>
      </c>
      <c r="V20" s="11">
        <v>1801</v>
      </c>
      <c r="W20" s="11">
        <v>2375</v>
      </c>
      <c r="X20" s="11">
        <v>2572</v>
      </c>
      <c r="Y20" s="11">
        <v>3416</v>
      </c>
      <c r="Z20" s="11">
        <v>2683</v>
      </c>
      <c r="AA20" s="117">
        <v>2449</v>
      </c>
      <c r="AB20" s="94">
        <v>3030</v>
      </c>
    </row>
    <row r="21" spans="1:209" s="3" customFormat="1" ht="15" customHeight="1" x14ac:dyDescent="0.25">
      <c r="A21" s="47"/>
      <c r="B21" s="5" t="s">
        <v>15</v>
      </c>
      <c r="C21" s="5" t="s">
        <v>122</v>
      </c>
      <c r="D21" s="11">
        <v>1339</v>
      </c>
      <c r="E21" s="11">
        <v>1298</v>
      </c>
      <c r="F21" s="11">
        <v>1295</v>
      </c>
      <c r="G21" s="11">
        <v>1237</v>
      </c>
      <c r="H21" s="11">
        <v>1501</v>
      </c>
      <c r="I21" s="11">
        <v>1212</v>
      </c>
      <c r="J21" s="11">
        <v>1256</v>
      </c>
      <c r="K21" s="11">
        <v>1136</v>
      </c>
      <c r="L21" s="11">
        <v>1446</v>
      </c>
      <c r="M21" s="11">
        <v>1510</v>
      </c>
      <c r="N21" s="11">
        <v>1448</v>
      </c>
      <c r="O21" s="11">
        <v>1597</v>
      </c>
      <c r="P21" s="11">
        <v>1900</v>
      </c>
      <c r="Q21" s="11">
        <v>1954</v>
      </c>
      <c r="R21" s="11">
        <v>1982</v>
      </c>
      <c r="S21" s="11">
        <v>1870</v>
      </c>
      <c r="T21" s="11">
        <v>2215</v>
      </c>
      <c r="U21" s="11">
        <v>2189</v>
      </c>
      <c r="V21" s="11">
        <v>2019</v>
      </c>
      <c r="W21" s="11">
        <v>1766</v>
      </c>
      <c r="X21" s="11">
        <v>2223</v>
      </c>
      <c r="Y21" s="11">
        <v>2212</v>
      </c>
      <c r="Z21" s="11">
        <v>2010</v>
      </c>
      <c r="AA21" s="117">
        <v>1997</v>
      </c>
      <c r="AB21" s="94">
        <v>2151</v>
      </c>
    </row>
    <row r="22" spans="1:209" s="2" customFormat="1" ht="15" customHeight="1" x14ac:dyDescent="0.25">
      <c r="A22" s="46"/>
      <c r="B22" s="5" t="s">
        <v>88</v>
      </c>
      <c r="C22" s="5" t="s">
        <v>102</v>
      </c>
      <c r="D22" s="11">
        <v>1455</v>
      </c>
      <c r="E22" s="11">
        <v>1556</v>
      </c>
      <c r="F22" s="11">
        <v>1733</v>
      </c>
      <c r="G22" s="11">
        <v>1568</v>
      </c>
      <c r="H22" s="11">
        <v>1828</v>
      </c>
      <c r="I22" s="11">
        <v>1816</v>
      </c>
      <c r="J22" s="11">
        <v>1938</v>
      </c>
      <c r="K22" s="11">
        <v>1786</v>
      </c>
      <c r="L22" s="11">
        <v>1895</v>
      </c>
      <c r="M22" s="11">
        <v>2091</v>
      </c>
      <c r="N22" s="11">
        <v>2129</v>
      </c>
      <c r="O22" s="11">
        <v>2175</v>
      </c>
      <c r="P22" s="11">
        <v>2217</v>
      </c>
      <c r="Q22" s="11">
        <v>2611</v>
      </c>
      <c r="R22" s="11">
        <v>2871</v>
      </c>
      <c r="S22" s="11">
        <v>2750</v>
      </c>
      <c r="T22" s="11">
        <v>2927</v>
      </c>
      <c r="U22" s="11">
        <v>3328</v>
      </c>
      <c r="V22" s="11">
        <v>3216</v>
      </c>
      <c r="W22" s="11">
        <v>2931</v>
      </c>
      <c r="X22" s="11">
        <v>3126</v>
      </c>
      <c r="Y22" s="11">
        <v>3248</v>
      </c>
      <c r="Z22" s="11">
        <v>3266</v>
      </c>
      <c r="AA22" s="117">
        <v>3043</v>
      </c>
      <c r="AB22" s="94">
        <v>2914</v>
      </c>
    </row>
    <row r="23" spans="1:209" ht="15" customHeight="1" x14ac:dyDescent="0.25">
      <c r="B23" s="9" t="s">
        <v>35</v>
      </c>
      <c r="C23" s="9" t="s">
        <v>103</v>
      </c>
      <c r="D23" s="10">
        <v>15645</v>
      </c>
      <c r="E23" s="10">
        <v>17169</v>
      </c>
      <c r="F23" s="10">
        <v>17746</v>
      </c>
      <c r="G23" s="10">
        <v>17544</v>
      </c>
      <c r="H23" s="10">
        <v>19257</v>
      </c>
      <c r="I23" s="10">
        <v>17995</v>
      </c>
      <c r="J23" s="10">
        <v>18166</v>
      </c>
      <c r="K23" s="10">
        <v>17962</v>
      </c>
      <c r="L23" s="10">
        <v>19456</v>
      </c>
      <c r="M23" s="10">
        <v>20307</v>
      </c>
      <c r="N23" s="10">
        <v>19935</v>
      </c>
      <c r="O23" s="10">
        <v>22000</v>
      </c>
      <c r="P23" s="10">
        <v>23082</v>
      </c>
      <c r="Q23" s="10">
        <v>24868</v>
      </c>
      <c r="R23" s="10">
        <v>26123</v>
      </c>
      <c r="S23" s="10">
        <v>28862</v>
      </c>
      <c r="T23" s="10">
        <v>31602</v>
      </c>
      <c r="U23" s="10">
        <v>32395</v>
      </c>
      <c r="V23" s="10">
        <v>32032</v>
      </c>
      <c r="W23" s="10">
        <v>31276</v>
      </c>
      <c r="X23" s="10">
        <v>33426</v>
      </c>
      <c r="Y23" s="10">
        <v>33137</v>
      </c>
      <c r="Z23" s="10">
        <v>32784</v>
      </c>
      <c r="AA23" s="121">
        <v>34421</v>
      </c>
      <c r="AB23" s="106">
        <v>33755</v>
      </c>
      <c r="HA23" s="1"/>
    </row>
  </sheetData>
  <sheetProtection selectLockedCells="1" selectUnlockedCells="1"/>
  <phoneticPr fontId="17" type="noConversion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140A-E5A5-47BC-BB3E-2B039B884F2B}">
  <sheetPr>
    <tabColor rgb="FFEDF6FE"/>
  </sheetPr>
  <dimension ref="A1:AB31"/>
  <sheetViews>
    <sheetView zoomScaleNormal="100" workbookViewId="0">
      <pane xSplit="3" ySplit="6" topLeftCell="O7" activePane="bottomRight" state="frozen"/>
      <selection pane="topRight" activeCell="F1" sqref="F1"/>
      <selection pane="bottomLeft" activeCell="A7" sqref="A7"/>
      <selection pane="bottomRight" activeCell="C24" sqref="C24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5" width="9.7109375" style="69" customWidth="1"/>
    <col min="6" max="6" width="11.5703125" style="69"/>
    <col min="7" max="7" width="9.7109375" style="69" customWidth="1"/>
    <col min="8" max="28" width="11.5703125" style="69"/>
  </cols>
  <sheetData>
    <row r="1" spans="1:28" s="29" customFormat="1" ht="15" customHeight="1" x14ac:dyDescent="0.25">
      <c r="A1" s="62"/>
      <c r="B1" s="52" t="s">
        <v>116</v>
      </c>
      <c r="C1" s="52" t="s">
        <v>116</v>
      </c>
      <c r="D1" s="88"/>
      <c r="E1" s="88"/>
      <c r="F1" s="66"/>
      <c r="G1" s="88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6"/>
      <c r="G2" s="67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s="29" customFormat="1" ht="15" customHeight="1" x14ac:dyDescent="0.2">
      <c r="A3" s="62"/>
      <c r="B3" s="67"/>
      <c r="C3" s="67"/>
      <c r="D3" s="67"/>
      <c r="E3" s="67"/>
      <c r="F3" s="66"/>
      <c r="G3" s="67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6"/>
      <c r="G4" s="68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29" customFormat="1" ht="15" customHeight="1" x14ac:dyDescent="0.2">
      <c r="A5" s="62"/>
      <c r="B5" s="68"/>
      <c r="C5" s="68"/>
      <c r="D5" s="68"/>
      <c r="E5" s="68"/>
      <c r="F5" s="66"/>
      <c r="G5" s="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31" customFormat="1" ht="15" customHeight="1" x14ac:dyDescent="0.25">
      <c r="A6" s="63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</row>
    <row r="7" spans="1:28" s="30" customFormat="1" ht="15" customHeight="1" x14ac:dyDescent="0.25">
      <c r="A7" s="87"/>
      <c r="B7" s="15" t="s">
        <v>40</v>
      </c>
      <c r="C7" s="15" t="s">
        <v>16</v>
      </c>
      <c r="D7" s="20"/>
      <c r="E7" s="20"/>
      <c r="F7" s="20"/>
      <c r="G7" s="20"/>
      <c r="H7" s="20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125"/>
      <c r="AB7" s="101"/>
    </row>
    <row r="8" spans="1:28" s="29" customFormat="1" ht="15" customHeight="1" x14ac:dyDescent="0.25">
      <c r="A8" s="62"/>
      <c r="B8" s="5" t="s">
        <v>3</v>
      </c>
      <c r="C8" s="5" t="s">
        <v>28</v>
      </c>
      <c r="D8" s="11">
        <v>469</v>
      </c>
      <c r="E8" s="11">
        <v>496</v>
      </c>
      <c r="F8" s="11">
        <v>505</v>
      </c>
      <c r="G8" s="11">
        <v>546</v>
      </c>
      <c r="H8" s="11">
        <v>528</v>
      </c>
      <c r="I8" s="11">
        <v>515</v>
      </c>
      <c r="J8" s="11">
        <v>599</v>
      </c>
      <c r="K8" s="11">
        <v>624</v>
      </c>
      <c r="L8" s="11">
        <v>623</v>
      </c>
      <c r="M8" s="11">
        <v>751</v>
      </c>
      <c r="N8" s="11">
        <v>716</v>
      </c>
      <c r="O8" s="11">
        <v>735</v>
      </c>
      <c r="P8" s="11">
        <v>849</v>
      </c>
      <c r="Q8" s="11">
        <v>908</v>
      </c>
      <c r="R8" s="11">
        <v>912</v>
      </c>
      <c r="S8" s="11">
        <v>951</v>
      </c>
      <c r="T8" s="11">
        <v>1079</v>
      </c>
      <c r="U8" s="11">
        <v>1061</v>
      </c>
      <c r="V8" s="11">
        <v>1031</v>
      </c>
      <c r="W8" s="11">
        <v>987</v>
      </c>
      <c r="X8" s="11">
        <v>880</v>
      </c>
      <c r="Y8" s="11">
        <v>1087</v>
      </c>
      <c r="Z8" s="11">
        <v>1015</v>
      </c>
      <c r="AA8" s="117">
        <v>1051</v>
      </c>
      <c r="AB8" s="94">
        <v>927</v>
      </c>
    </row>
    <row r="9" spans="1:28" s="29" customFormat="1" ht="15" customHeight="1" x14ac:dyDescent="0.25">
      <c r="A9" s="62"/>
      <c r="B9" s="5" t="s">
        <v>65</v>
      </c>
      <c r="C9" s="5" t="s">
        <v>71</v>
      </c>
      <c r="D9" s="11">
        <v>204</v>
      </c>
      <c r="E9" s="11">
        <v>215</v>
      </c>
      <c r="F9" s="11">
        <v>231</v>
      </c>
      <c r="G9" s="11">
        <v>245</v>
      </c>
      <c r="H9" s="11">
        <v>239</v>
      </c>
      <c r="I9" s="11">
        <v>260</v>
      </c>
      <c r="J9" s="11">
        <v>165</v>
      </c>
      <c r="K9" s="11">
        <v>263</v>
      </c>
      <c r="L9" s="11">
        <v>251</v>
      </c>
      <c r="M9" s="11">
        <v>270</v>
      </c>
      <c r="N9" s="11">
        <v>254</v>
      </c>
      <c r="O9" s="11">
        <v>305</v>
      </c>
      <c r="P9" s="11">
        <v>290</v>
      </c>
      <c r="Q9" s="11">
        <v>316</v>
      </c>
      <c r="R9" s="11">
        <v>301</v>
      </c>
      <c r="S9" s="11">
        <v>313</v>
      </c>
      <c r="T9" s="11">
        <v>383</v>
      </c>
      <c r="U9" s="11">
        <v>358</v>
      </c>
      <c r="V9" s="11">
        <v>423</v>
      </c>
      <c r="W9" s="11">
        <v>415</v>
      </c>
      <c r="X9" s="11">
        <v>415</v>
      </c>
      <c r="Y9" s="11">
        <v>424</v>
      </c>
      <c r="Z9" s="11">
        <v>356</v>
      </c>
      <c r="AA9" s="117">
        <v>359</v>
      </c>
      <c r="AB9" s="94">
        <v>385</v>
      </c>
    </row>
    <row r="10" spans="1:28" s="29" customFormat="1" ht="15" customHeight="1" x14ac:dyDescent="0.25">
      <c r="A10" s="62"/>
      <c r="B10" s="5" t="s">
        <v>66</v>
      </c>
      <c r="C10" s="5" t="s">
        <v>72</v>
      </c>
      <c r="D10" s="11">
        <v>-17</v>
      </c>
      <c r="E10" s="11">
        <v>-46</v>
      </c>
      <c r="F10" s="11">
        <v>-29</v>
      </c>
      <c r="G10" s="11">
        <v>-36</v>
      </c>
      <c r="H10" s="11">
        <v>-20</v>
      </c>
      <c r="I10" s="11">
        <v>-37</v>
      </c>
      <c r="J10" s="11">
        <v>-19</v>
      </c>
      <c r="K10" s="11">
        <v>-27</v>
      </c>
      <c r="L10" s="11">
        <v>-21</v>
      </c>
      <c r="M10" s="11">
        <v>-21</v>
      </c>
      <c r="N10" s="11">
        <v>-19</v>
      </c>
      <c r="O10" s="11">
        <v>-11</v>
      </c>
      <c r="P10" s="11">
        <v>-27</v>
      </c>
      <c r="Q10" s="11">
        <v>-23</v>
      </c>
      <c r="R10" s="11">
        <v>-29</v>
      </c>
      <c r="S10" s="11">
        <v>-67</v>
      </c>
      <c r="T10" s="11">
        <v>-47</v>
      </c>
      <c r="U10" s="11">
        <v>-91</v>
      </c>
      <c r="V10" s="11">
        <v>-141</v>
      </c>
      <c r="W10" s="11">
        <v>-112</v>
      </c>
      <c r="X10" s="11">
        <v>-44</v>
      </c>
      <c r="Y10" s="11">
        <v>-122</v>
      </c>
      <c r="Z10" s="11">
        <v>-160</v>
      </c>
      <c r="AA10" s="117">
        <v>-106</v>
      </c>
      <c r="AB10" s="94">
        <v>-66</v>
      </c>
    </row>
    <row r="11" spans="1:28" s="29" customFormat="1" ht="15" customHeight="1" x14ac:dyDescent="0.25">
      <c r="A11" s="62"/>
      <c r="B11" s="5" t="s">
        <v>113</v>
      </c>
      <c r="C11" s="5" t="s">
        <v>73</v>
      </c>
      <c r="D11" s="11">
        <v>-156</v>
      </c>
      <c r="E11" s="11">
        <v>-118</v>
      </c>
      <c r="F11" s="11">
        <v>-109</v>
      </c>
      <c r="G11" s="11">
        <v>-129</v>
      </c>
      <c r="H11" s="11">
        <v>-188</v>
      </c>
      <c r="I11" s="11">
        <v>-113</v>
      </c>
      <c r="J11" s="11">
        <v>-94</v>
      </c>
      <c r="K11" s="11">
        <v>-113</v>
      </c>
      <c r="L11" s="11">
        <v>-200</v>
      </c>
      <c r="M11" s="11">
        <v>-111</v>
      </c>
      <c r="N11" s="11">
        <v>-147</v>
      </c>
      <c r="O11" s="11">
        <v>-180</v>
      </c>
      <c r="P11" s="11">
        <v>-242</v>
      </c>
      <c r="Q11" s="11">
        <v>-168</v>
      </c>
      <c r="R11" s="11">
        <v>-161</v>
      </c>
      <c r="S11" s="11">
        <v>-193</v>
      </c>
      <c r="T11" s="11">
        <v>-325</v>
      </c>
      <c r="U11" s="11">
        <v>-204</v>
      </c>
      <c r="V11" s="11">
        <v>-219</v>
      </c>
      <c r="W11" s="11">
        <v>-306</v>
      </c>
      <c r="X11" s="11">
        <v>-404</v>
      </c>
      <c r="Y11" s="11">
        <v>-282</v>
      </c>
      <c r="Z11" s="11">
        <v>-177</v>
      </c>
      <c r="AA11" s="117">
        <v>-262</v>
      </c>
      <c r="AB11" s="94">
        <v>-327</v>
      </c>
    </row>
    <row r="12" spans="1:28" s="29" customFormat="1" ht="15" customHeight="1" x14ac:dyDescent="0.25">
      <c r="A12" s="62"/>
      <c r="B12" s="5" t="s">
        <v>114</v>
      </c>
      <c r="C12" s="5" t="s">
        <v>74</v>
      </c>
      <c r="D12" s="11">
        <v>-332</v>
      </c>
      <c r="E12" s="11">
        <v>-59</v>
      </c>
      <c r="F12" s="11">
        <v>-64</v>
      </c>
      <c r="G12" s="11">
        <v>106</v>
      </c>
      <c r="H12" s="11">
        <v>-138</v>
      </c>
      <c r="I12" s="11">
        <v>181</v>
      </c>
      <c r="J12" s="11">
        <v>110</v>
      </c>
      <c r="K12" s="11">
        <v>45</v>
      </c>
      <c r="L12" s="11">
        <v>-164</v>
      </c>
      <c r="M12" s="11">
        <v>-97</v>
      </c>
      <c r="N12" s="11">
        <v>-133</v>
      </c>
      <c r="O12" s="11">
        <v>52</v>
      </c>
      <c r="P12" s="11">
        <v>-594</v>
      </c>
      <c r="Q12" s="11">
        <v>-411</v>
      </c>
      <c r="R12" s="11">
        <v>-399</v>
      </c>
      <c r="S12" s="11">
        <v>-154</v>
      </c>
      <c r="T12" s="11">
        <v>-458</v>
      </c>
      <c r="U12" s="11">
        <v>-12</v>
      </c>
      <c r="V12" s="11">
        <v>133</v>
      </c>
      <c r="W12" s="11">
        <v>536</v>
      </c>
      <c r="X12" s="11">
        <v>-360</v>
      </c>
      <c r="Y12" s="11">
        <v>-78</v>
      </c>
      <c r="Z12" s="11">
        <v>-15</v>
      </c>
      <c r="AA12" s="117">
        <v>557</v>
      </c>
      <c r="AB12" s="94">
        <v>-275</v>
      </c>
    </row>
    <row r="13" spans="1:28" s="31" customFormat="1" ht="15" customHeight="1" x14ac:dyDescent="0.25">
      <c r="A13" s="63"/>
      <c r="B13" s="7" t="s">
        <v>17</v>
      </c>
      <c r="C13" s="7" t="s">
        <v>18</v>
      </c>
      <c r="D13" s="14">
        <v>168</v>
      </c>
      <c r="E13" s="14">
        <v>488</v>
      </c>
      <c r="F13" s="14">
        <v>534</v>
      </c>
      <c r="G13" s="14">
        <v>732</v>
      </c>
      <c r="H13" s="14">
        <v>421</v>
      </c>
      <c r="I13" s="14">
        <v>806</v>
      </c>
      <c r="J13" s="14">
        <v>761</v>
      </c>
      <c r="K13" s="14">
        <v>792</v>
      </c>
      <c r="L13" s="14">
        <v>489</v>
      </c>
      <c r="M13" s="14">
        <v>792</v>
      </c>
      <c r="N13" s="14">
        <v>671</v>
      </c>
      <c r="O13" s="14">
        <v>901</v>
      </c>
      <c r="P13" s="14">
        <v>276</v>
      </c>
      <c r="Q13" s="14">
        <v>622</v>
      </c>
      <c r="R13" s="14">
        <v>624</v>
      </c>
      <c r="S13" s="14">
        <v>850</v>
      </c>
      <c r="T13" s="14">
        <v>632</v>
      </c>
      <c r="U13" s="14">
        <v>1112</v>
      </c>
      <c r="V13" s="14">
        <v>1227</v>
      </c>
      <c r="W13" s="14">
        <v>1520</v>
      </c>
      <c r="X13" s="14">
        <v>487</v>
      </c>
      <c r="Y13" s="14">
        <v>1029</v>
      </c>
      <c r="Z13" s="14">
        <v>1019</v>
      </c>
      <c r="AA13" s="126">
        <v>1599</v>
      </c>
      <c r="AB13" s="96">
        <v>644</v>
      </c>
    </row>
    <row r="14" spans="1:28" s="29" customFormat="1" ht="15" customHeight="1" x14ac:dyDescent="0.25">
      <c r="A14" s="62"/>
      <c r="B14" s="5"/>
      <c r="C14" s="5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127"/>
      <c r="AB14" s="102"/>
    </row>
    <row r="15" spans="1:28" s="30" customFormat="1" ht="15" customHeight="1" x14ac:dyDescent="0.25">
      <c r="A15" s="87"/>
      <c r="B15" s="15" t="s">
        <v>19</v>
      </c>
      <c r="C15" s="15" t="s">
        <v>20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125"/>
      <c r="AB15" s="101"/>
    </row>
    <row r="16" spans="1:28" s="29" customFormat="1" ht="15" customHeight="1" x14ac:dyDescent="0.25">
      <c r="A16" s="62"/>
      <c r="B16" s="5" t="s">
        <v>67</v>
      </c>
      <c r="C16" s="5" t="s">
        <v>75</v>
      </c>
      <c r="D16" s="11">
        <v>-79</v>
      </c>
      <c r="E16" s="11">
        <v>-105</v>
      </c>
      <c r="F16" s="11">
        <v>-76</v>
      </c>
      <c r="G16" s="11">
        <v>-143</v>
      </c>
      <c r="H16" s="11">
        <v>-120</v>
      </c>
      <c r="I16" s="11">
        <v>-98</v>
      </c>
      <c r="J16" s="11">
        <v>-108</v>
      </c>
      <c r="K16" s="11">
        <v>-73</v>
      </c>
      <c r="L16" s="11">
        <v>-79</v>
      </c>
      <c r="M16" s="11">
        <v>-70</v>
      </c>
      <c r="N16" s="11">
        <v>-79</v>
      </c>
      <c r="O16" s="11">
        <v>-129</v>
      </c>
      <c r="P16" s="11">
        <v>-130</v>
      </c>
      <c r="Q16" s="11">
        <v>-104</v>
      </c>
      <c r="R16" s="11">
        <v>-103</v>
      </c>
      <c r="S16" s="11">
        <v>-161</v>
      </c>
      <c r="T16" s="11">
        <v>-140</v>
      </c>
      <c r="U16" s="11">
        <v>-118</v>
      </c>
      <c r="V16" s="11">
        <v>-109</v>
      </c>
      <c r="W16" s="11">
        <v>-175</v>
      </c>
      <c r="X16" s="11">
        <v>-106</v>
      </c>
      <c r="Y16" s="11">
        <v>-149</v>
      </c>
      <c r="Z16" s="11">
        <v>-80</v>
      </c>
      <c r="AA16" s="117">
        <v>-122</v>
      </c>
      <c r="AB16" s="94">
        <v>-134</v>
      </c>
    </row>
    <row r="17" spans="1:28" s="29" customFormat="1" ht="15" customHeight="1" x14ac:dyDescent="0.25">
      <c r="A17" s="62"/>
      <c r="B17" s="5" t="s">
        <v>68</v>
      </c>
      <c r="C17" s="5" t="s">
        <v>76</v>
      </c>
      <c r="D17" s="11">
        <v>-338</v>
      </c>
      <c r="E17" s="11">
        <v>-788</v>
      </c>
      <c r="F17" s="11">
        <v>-237</v>
      </c>
      <c r="G17" s="11">
        <v>-121</v>
      </c>
      <c r="H17" s="11">
        <v>-361</v>
      </c>
      <c r="I17" s="11">
        <v>-49</v>
      </c>
      <c r="J17" s="11">
        <v>-229</v>
      </c>
      <c r="K17" s="11">
        <v>-339</v>
      </c>
      <c r="L17" s="11">
        <v>-449</v>
      </c>
      <c r="M17" s="11">
        <v>-131</v>
      </c>
      <c r="N17" s="11">
        <v>-132</v>
      </c>
      <c r="O17" s="11">
        <v>-948</v>
      </c>
      <c r="P17" s="11">
        <v>-158</v>
      </c>
      <c r="Q17" s="11">
        <v>-557</v>
      </c>
      <c r="R17" s="11">
        <v>-605</v>
      </c>
      <c r="S17" s="11">
        <v>-1506</v>
      </c>
      <c r="T17" s="11">
        <v>-882</v>
      </c>
      <c r="U17" s="11">
        <v>-319</v>
      </c>
      <c r="V17" s="11">
        <v>-90</v>
      </c>
      <c r="W17" s="11">
        <v>-285</v>
      </c>
      <c r="X17" s="11">
        <v>-603</v>
      </c>
      <c r="Y17" s="11">
        <v>-659</v>
      </c>
      <c r="Z17" s="11">
        <v>-208</v>
      </c>
      <c r="AA17" s="117">
        <v>-593</v>
      </c>
      <c r="AB17" s="94">
        <v>-216</v>
      </c>
    </row>
    <row r="18" spans="1:28" s="29" customFormat="1" ht="15" customHeight="1" x14ac:dyDescent="0.25">
      <c r="A18" s="62"/>
      <c r="B18" s="5" t="s">
        <v>69</v>
      </c>
      <c r="C18" s="5" t="s">
        <v>77</v>
      </c>
      <c r="D18" s="11">
        <v>0</v>
      </c>
      <c r="E18" s="11">
        <v>-1</v>
      </c>
      <c r="F18" s="11">
        <v>1</v>
      </c>
      <c r="G18" s="11">
        <v>3</v>
      </c>
      <c r="H18" s="11">
        <v>5</v>
      </c>
      <c r="I18" s="11">
        <v>2</v>
      </c>
      <c r="J18" s="11">
        <v>0</v>
      </c>
      <c r="K18" s="11">
        <v>4</v>
      </c>
      <c r="L18" s="11">
        <v>10</v>
      </c>
      <c r="M18" s="11">
        <v>9</v>
      </c>
      <c r="N18" s="11">
        <v>1</v>
      </c>
      <c r="O18" s="11">
        <v>-3</v>
      </c>
      <c r="P18" s="11">
        <v>6</v>
      </c>
      <c r="Q18" s="11">
        <v>0</v>
      </c>
      <c r="R18" s="11">
        <v>0</v>
      </c>
      <c r="S18" s="11">
        <v>1</v>
      </c>
      <c r="T18" s="11">
        <v>-11</v>
      </c>
      <c r="U18" s="11">
        <v>5</v>
      </c>
      <c r="V18" s="11">
        <v>-2</v>
      </c>
      <c r="W18" s="11">
        <v>-2</v>
      </c>
      <c r="X18" s="6" t="s">
        <v>123</v>
      </c>
      <c r="Y18" s="6">
        <v>6</v>
      </c>
      <c r="Z18" s="6">
        <v>12</v>
      </c>
      <c r="AA18" s="119">
        <v>0</v>
      </c>
      <c r="AB18" s="103">
        <v>-5</v>
      </c>
    </row>
    <row r="19" spans="1:28" s="29" customFormat="1" ht="15" customHeight="1" x14ac:dyDescent="0.25">
      <c r="A19" s="62"/>
      <c r="B19" s="7" t="s">
        <v>21</v>
      </c>
      <c r="C19" s="7" t="s">
        <v>22</v>
      </c>
      <c r="D19" s="14">
        <v>-417</v>
      </c>
      <c r="E19" s="14">
        <v>-894</v>
      </c>
      <c r="F19" s="14">
        <v>-312</v>
      </c>
      <c r="G19" s="14">
        <v>-261</v>
      </c>
      <c r="H19" s="14">
        <v>-476</v>
      </c>
      <c r="I19" s="14">
        <v>-145</v>
      </c>
      <c r="J19" s="14">
        <v>-337</v>
      </c>
      <c r="K19" s="14">
        <v>-408</v>
      </c>
      <c r="L19" s="14">
        <v>-518</v>
      </c>
      <c r="M19" s="14">
        <v>-192</v>
      </c>
      <c r="N19" s="14">
        <v>-210</v>
      </c>
      <c r="O19" s="14">
        <v>-1080</v>
      </c>
      <c r="P19" s="14">
        <v>-282</v>
      </c>
      <c r="Q19" s="14">
        <v>-661</v>
      </c>
      <c r="R19" s="14">
        <v>-708</v>
      </c>
      <c r="S19" s="14">
        <v>-1666</v>
      </c>
      <c r="T19" s="14">
        <v>-1033</v>
      </c>
      <c r="U19" s="14">
        <v>-432</v>
      </c>
      <c r="V19" s="14">
        <v>-201</v>
      </c>
      <c r="W19" s="14">
        <v>-462</v>
      </c>
      <c r="X19" s="14">
        <v>-709</v>
      </c>
      <c r="Y19" s="14">
        <v>-802</v>
      </c>
      <c r="Z19" s="14">
        <v>-276</v>
      </c>
      <c r="AA19" s="126">
        <v>-715</v>
      </c>
      <c r="AB19" s="96">
        <v>-355</v>
      </c>
    </row>
    <row r="20" spans="1:28" s="29" customFormat="1" ht="15" customHeight="1" x14ac:dyDescent="0.25">
      <c r="A20" s="62"/>
      <c r="B20" s="5"/>
      <c r="C20" s="5"/>
      <c r="D20" s="11"/>
      <c r="E20" s="11"/>
      <c r="F20" s="14"/>
      <c r="G20" s="11"/>
      <c r="H20" s="11"/>
      <c r="I20" s="11"/>
      <c r="J20" s="11"/>
      <c r="K20" s="11"/>
      <c r="L20" s="11"/>
      <c r="M20" s="1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127"/>
      <c r="AB20" s="102"/>
    </row>
    <row r="21" spans="1:28" s="30" customFormat="1" ht="15" customHeight="1" x14ac:dyDescent="0.25">
      <c r="A21" s="87"/>
      <c r="B21" s="15" t="s">
        <v>23</v>
      </c>
      <c r="C21" s="15" t="s">
        <v>24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125"/>
      <c r="AB21" s="101"/>
    </row>
    <row r="22" spans="1:28" s="29" customFormat="1" ht="15" customHeight="1" x14ac:dyDescent="0.25">
      <c r="A22" s="62"/>
      <c r="B22" s="5" t="s">
        <v>115</v>
      </c>
      <c r="C22" s="5" t="s">
        <v>78</v>
      </c>
      <c r="D22" s="11">
        <v>21</v>
      </c>
      <c r="E22" s="11">
        <v>1145</v>
      </c>
      <c r="F22" s="11">
        <v>-176</v>
      </c>
      <c r="G22" s="11">
        <v>-449</v>
      </c>
      <c r="H22" s="11">
        <v>260</v>
      </c>
      <c r="I22" s="11">
        <v>-848</v>
      </c>
      <c r="J22" s="11">
        <v>-312</v>
      </c>
      <c r="K22" s="11">
        <v>-507</v>
      </c>
      <c r="L22" s="11">
        <v>110</v>
      </c>
      <c r="M22" s="11">
        <v>585</v>
      </c>
      <c r="N22" s="11">
        <v>-973</v>
      </c>
      <c r="O22" s="11">
        <v>685</v>
      </c>
      <c r="P22" s="11">
        <v>-280</v>
      </c>
      <c r="Q22" s="11">
        <v>911</v>
      </c>
      <c r="R22" s="11">
        <v>-184</v>
      </c>
      <c r="S22" s="11">
        <v>1370</v>
      </c>
      <c r="T22" s="11">
        <v>905</v>
      </c>
      <c r="U22" s="11">
        <v>-433</v>
      </c>
      <c r="V22" s="11">
        <v>-665</v>
      </c>
      <c r="W22" s="11">
        <v>207</v>
      </c>
      <c r="X22" s="11">
        <v>-161</v>
      </c>
      <c r="Y22" s="11">
        <v>-143</v>
      </c>
      <c r="Z22" s="11">
        <v>-891</v>
      </c>
      <c r="AA22" s="117">
        <v>605</v>
      </c>
      <c r="AB22" s="94">
        <v>-215</v>
      </c>
    </row>
    <row r="23" spans="1:28" s="29" customFormat="1" ht="15" customHeight="1" x14ac:dyDescent="0.25">
      <c r="A23" s="62"/>
      <c r="B23" s="5" t="s">
        <v>41</v>
      </c>
      <c r="C23" s="5" t="s">
        <v>187</v>
      </c>
      <c r="D23" s="6" t="s">
        <v>123</v>
      </c>
      <c r="E23" s="11">
        <v>-544</v>
      </c>
      <c r="F23" s="6" t="s">
        <v>123</v>
      </c>
      <c r="G23" s="6" t="s">
        <v>123</v>
      </c>
      <c r="H23" s="6" t="s">
        <v>123</v>
      </c>
      <c r="I23" s="6" t="s">
        <v>123</v>
      </c>
      <c r="J23" s="6" t="s">
        <v>123</v>
      </c>
      <c r="K23" s="6" t="s">
        <v>123</v>
      </c>
      <c r="L23" s="6" t="s">
        <v>123</v>
      </c>
      <c r="M23" s="6">
        <v>-655</v>
      </c>
      <c r="N23" s="6">
        <v>0</v>
      </c>
      <c r="O23" s="6">
        <v>0</v>
      </c>
      <c r="P23" s="6">
        <v>0</v>
      </c>
      <c r="Q23" s="6">
        <v>-837</v>
      </c>
      <c r="R23" s="6">
        <v>0</v>
      </c>
      <c r="S23" s="6">
        <v>0</v>
      </c>
      <c r="T23" s="6" t="s">
        <v>123</v>
      </c>
      <c r="U23" s="6">
        <v>-946</v>
      </c>
      <c r="V23" s="6" t="s">
        <v>123</v>
      </c>
      <c r="W23" s="6" t="s">
        <v>123</v>
      </c>
      <c r="X23" s="6">
        <v>-5</v>
      </c>
      <c r="Y23" s="6">
        <v>-1037</v>
      </c>
      <c r="Z23" s="6" t="s">
        <v>123</v>
      </c>
      <c r="AA23" s="119" t="s">
        <v>123</v>
      </c>
      <c r="AB23" s="103" t="s">
        <v>123</v>
      </c>
    </row>
    <row r="24" spans="1:28" s="29" customFormat="1" ht="15" customHeight="1" x14ac:dyDescent="0.25">
      <c r="A24" s="62"/>
      <c r="B24" s="5" t="s">
        <v>105</v>
      </c>
      <c r="C24" s="5" t="s">
        <v>106</v>
      </c>
      <c r="D24" s="6" t="s">
        <v>123</v>
      </c>
      <c r="E24" s="6" t="s">
        <v>123</v>
      </c>
      <c r="F24" s="6" t="s">
        <v>123</v>
      </c>
      <c r="G24" s="6" t="s">
        <v>123</v>
      </c>
      <c r="H24" s="6" t="s">
        <v>123</v>
      </c>
      <c r="I24" s="6" t="s">
        <v>123</v>
      </c>
      <c r="J24" s="6" t="s">
        <v>123</v>
      </c>
      <c r="K24" s="6" t="s">
        <v>123</v>
      </c>
      <c r="L24" s="6" t="s">
        <v>123</v>
      </c>
      <c r="M24" s="6" t="s">
        <v>123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 t="s">
        <v>123</v>
      </c>
      <c r="U24" s="6" t="s">
        <v>123</v>
      </c>
      <c r="V24" s="6" t="s">
        <v>123</v>
      </c>
      <c r="W24" s="6" t="s">
        <v>123</v>
      </c>
      <c r="X24" s="6" t="s">
        <v>123</v>
      </c>
      <c r="Y24" s="6" t="s">
        <v>123</v>
      </c>
      <c r="Z24" s="6" t="s">
        <v>123</v>
      </c>
      <c r="AA24" s="119" t="s">
        <v>123</v>
      </c>
      <c r="AB24" s="103" t="s">
        <v>123</v>
      </c>
    </row>
    <row r="25" spans="1:28" s="29" customFormat="1" ht="15" customHeight="1" x14ac:dyDescent="0.25">
      <c r="A25" s="62"/>
      <c r="B25" s="5" t="s">
        <v>25</v>
      </c>
      <c r="C25" s="5" t="s">
        <v>79</v>
      </c>
      <c r="D25" s="6" t="s">
        <v>123</v>
      </c>
      <c r="E25" s="6" t="s">
        <v>123</v>
      </c>
      <c r="F25" s="6" t="s">
        <v>123</v>
      </c>
      <c r="G25" s="6" t="s">
        <v>123</v>
      </c>
      <c r="H25" s="6" t="s">
        <v>123</v>
      </c>
      <c r="I25" s="6">
        <v>5</v>
      </c>
      <c r="J25" s="6" t="s">
        <v>123</v>
      </c>
      <c r="K25" s="6">
        <v>82</v>
      </c>
      <c r="L25" s="39" t="s">
        <v>123</v>
      </c>
      <c r="M25" s="39">
        <v>40</v>
      </c>
      <c r="N25" s="6">
        <v>0</v>
      </c>
      <c r="O25" s="6">
        <v>8</v>
      </c>
      <c r="P25" s="6">
        <v>0</v>
      </c>
      <c r="Q25" s="6">
        <v>11</v>
      </c>
      <c r="R25" s="6">
        <v>0</v>
      </c>
      <c r="S25" s="6">
        <v>0</v>
      </c>
      <c r="T25" s="6" t="s">
        <v>123</v>
      </c>
      <c r="U25" s="6" t="s">
        <v>123</v>
      </c>
      <c r="V25" s="6" t="s">
        <v>123</v>
      </c>
      <c r="W25" s="6" t="s">
        <v>123</v>
      </c>
      <c r="X25" s="6" t="s">
        <v>123</v>
      </c>
      <c r="Y25" s="6" t="s">
        <v>123</v>
      </c>
      <c r="Z25" s="6" t="s">
        <v>123</v>
      </c>
      <c r="AA25" s="119" t="s">
        <v>123</v>
      </c>
      <c r="AB25" s="103" t="s">
        <v>123</v>
      </c>
    </row>
    <row r="26" spans="1:28" s="29" customFormat="1" ht="15" customHeight="1" x14ac:dyDescent="0.25">
      <c r="A26" s="62"/>
      <c r="B26" s="7" t="s">
        <v>26</v>
      </c>
      <c r="C26" s="7" t="s">
        <v>27</v>
      </c>
      <c r="D26" s="14">
        <v>21</v>
      </c>
      <c r="E26" s="14">
        <v>601</v>
      </c>
      <c r="F26" s="14">
        <v>-176</v>
      </c>
      <c r="G26" s="14">
        <v>-449</v>
      </c>
      <c r="H26" s="14">
        <v>260</v>
      </c>
      <c r="I26" s="14">
        <v>-843</v>
      </c>
      <c r="J26" s="14">
        <v>-312</v>
      </c>
      <c r="K26" s="14">
        <v>-425</v>
      </c>
      <c r="L26" s="14">
        <v>110</v>
      </c>
      <c r="M26" s="14">
        <v>-30</v>
      </c>
      <c r="N26" s="14">
        <v>-973</v>
      </c>
      <c r="O26" s="14">
        <v>693</v>
      </c>
      <c r="P26" s="14">
        <v>-280</v>
      </c>
      <c r="Q26" s="14">
        <v>85</v>
      </c>
      <c r="R26" s="14">
        <v>-184</v>
      </c>
      <c r="S26" s="14">
        <v>1370</v>
      </c>
      <c r="T26" s="14">
        <v>905</v>
      </c>
      <c r="U26" s="14">
        <v>-1379</v>
      </c>
      <c r="V26" s="14">
        <v>-665</v>
      </c>
      <c r="W26" s="14">
        <v>207</v>
      </c>
      <c r="X26" s="14">
        <v>-166</v>
      </c>
      <c r="Y26" s="14">
        <v>-1180</v>
      </c>
      <c r="Z26" s="14">
        <v>-891</v>
      </c>
      <c r="AA26" s="126">
        <v>605</v>
      </c>
      <c r="AB26" s="96">
        <v>-215</v>
      </c>
    </row>
    <row r="27" spans="1:28" s="29" customFormat="1" ht="15" customHeight="1" x14ac:dyDescent="0.25">
      <c r="A27" s="62"/>
      <c r="B27" s="5"/>
      <c r="C27" s="5"/>
      <c r="D27" s="11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7"/>
      <c r="AB27" s="94"/>
    </row>
    <row r="28" spans="1:28" s="29" customFormat="1" ht="15" customHeight="1" x14ac:dyDescent="0.25">
      <c r="A28" s="62"/>
      <c r="B28" s="7" t="s">
        <v>70</v>
      </c>
      <c r="C28" s="7" t="s">
        <v>80</v>
      </c>
      <c r="D28" s="14">
        <v>-228</v>
      </c>
      <c r="E28" s="14">
        <v>195</v>
      </c>
      <c r="F28" s="14">
        <v>46</v>
      </c>
      <c r="G28" s="14">
        <v>22</v>
      </c>
      <c r="H28" s="14">
        <v>205</v>
      </c>
      <c r="I28" s="14">
        <v>-182</v>
      </c>
      <c r="J28" s="14">
        <v>112</v>
      </c>
      <c r="K28" s="14">
        <v>-41</v>
      </c>
      <c r="L28" s="14">
        <v>81</v>
      </c>
      <c r="M28" s="14">
        <v>570</v>
      </c>
      <c r="N28" s="14">
        <v>-512</v>
      </c>
      <c r="O28" s="14">
        <v>514</v>
      </c>
      <c r="P28" s="14">
        <v>-286</v>
      </c>
      <c r="Q28" s="14">
        <v>46</v>
      </c>
      <c r="R28" s="14">
        <v>-268</v>
      </c>
      <c r="S28" s="14">
        <v>554</v>
      </c>
      <c r="T28" s="14">
        <v>504</v>
      </c>
      <c r="U28" s="14">
        <v>-699</v>
      </c>
      <c r="V28" s="14">
        <v>361</v>
      </c>
      <c r="W28" s="14">
        <v>1265</v>
      </c>
      <c r="X28" s="14">
        <v>-388</v>
      </c>
      <c r="Y28" s="14">
        <v>-953</v>
      </c>
      <c r="Z28" s="14">
        <v>-148</v>
      </c>
      <c r="AA28" s="126">
        <v>1489</v>
      </c>
      <c r="AB28" s="96">
        <v>74</v>
      </c>
    </row>
    <row r="29" spans="1:28" s="29" customFormat="1" ht="15" customHeight="1" x14ac:dyDescent="0.25">
      <c r="A29" s="62"/>
      <c r="B29" s="5" t="s">
        <v>42</v>
      </c>
      <c r="C29" s="5" t="s">
        <v>81</v>
      </c>
      <c r="D29" s="11">
        <v>708</v>
      </c>
      <c r="E29" s="11">
        <v>465</v>
      </c>
      <c r="F29" s="11">
        <v>679</v>
      </c>
      <c r="G29" s="11">
        <v>700</v>
      </c>
      <c r="H29" s="11">
        <v>719</v>
      </c>
      <c r="I29" s="11">
        <v>897</v>
      </c>
      <c r="J29" s="11">
        <v>722</v>
      </c>
      <c r="K29" s="11">
        <v>832</v>
      </c>
      <c r="L29" s="11">
        <v>758</v>
      </c>
      <c r="M29" s="11">
        <v>872</v>
      </c>
      <c r="N29" s="6">
        <v>1433</v>
      </c>
      <c r="O29" s="6">
        <v>930</v>
      </c>
      <c r="P29" s="6">
        <v>1460</v>
      </c>
      <c r="Q29" s="6">
        <v>1189</v>
      </c>
      <c r="R29" s="6">
        <v>1265</v>
      </c>
      <c r="S29" s="6">
        <v>1024</v>
      </c>
      <c r="T29" s="6">
        <v>1589</v>
      </c>
      <c r="U29" s="6">
        <v>2102</v>
      </c>
      <c r="V29" s="6">
        <v>1446</v>
      </c>
      <c r="W29" s="6">
        <v>1788</v>
      </c>
      <c r="X29" s="6">
        <v>3012</v>
      </c>
      <c r="Y29" s="6">
        <v>2659</v>
      </c>
      <c r="Z29" s="6">
        <v>1697</v>
      </c>
      <c r="AA29" s="119">
        <v>1546</v>
      </c>
      <c r="AB29" s="103">
        <v>3054</v>
      </c>
    </row>
    <row r="30" spans="1:28" ht="15" customHeight="1" x14ac:dyDescent="0.25">
      <c r="B30" s="5" t="s">
        <v>84</v>
      </c>
      <c r="C30" s="5" t="s">
        <v>82</v>
      </c>
      <c r="D30" s="11">
        <v>-15</v>
      </c>
      <c r="E30" s="11">
        <v>19</v>
      </c>
      <c r="F30" s="11">
        <v>-25</v>
      </c>
      <c r="G30" s="11">
        <v>-3</v>
      </c>
      <c r="H30" s="11">
        <v>-27</v>
      </c>
      <c r="I30" s="11">
        <v>7</v>
      </c>
      <c r="J30" s="11">
        <v>-2</v>
      </c>
      <c r="K30" s="11">
        <v>-33</v>
      </c>
      <c r="L30" s="11">
        <v>33</v>
      </c>
      <c r="M30" s="11">
        <v>-9</v>
      </c>
      <c r="N30" s="39">
        <v>9</v>
      </c>
      <c r="O30" s="39">
        <v>16</v>
      </c>
      <c r="P30" s="39">
        <v>15</v>
      </c>
      <c r="Q30" s="39">
        <v>30</v>
      </c>
      <c r="R30" s="39">
        <v>27</v>
      </c>
      <c r="S30" s="39">
        <v>11</v>
      </c>
      <c r="T30" s="39">
        <v>9</v>
      </c>
      <c r="U30" s="39">
        <v>43</v>
      </c>
      <c r="V30" s="39">
        <v>-19</v>
      </c>
      <c r="W30" s="39">
        <v>-41</v>
      </c>
      <c r="X30" s="39">
        <v>35</v>
      </c>
      <c r="Y30" s="39">
        <v>-9</v>
      </c>
      <c r="Z30" s="39">
        <v>-3</v>
      </c>
      <c r="AA30" s="128">
        <v>19</v>
      </c>
      <c r="AB30" s="104">
        <v>-60</v>
      </c>
    </row>
    <row r="31" spans="1:28" ht="15" customHeight="1" x14ac:dyDescent="0.25">
      <c r="B31" s="12" t="s">
        <v>43</v>
      </c>
      <c r="C31" s="12" t="s">
        <v>83</v>
      </c>
      <c r="D31" s="32">
        <v>465</v>
      </c>
      <c r="E31" s="32">
        <v>679</v>
      </c>
      <c r="F31" s="32">
        <v>700</v>
      </c>
      <c r="G31" s="32">
        <v>719</v>
      </c>
      <c r="H31" s="32">
        <v>897</v>
      </c>
      <c r="I31" s="32">
        <v>722</v>
      </c>
      <c r="J31" s="32">
        <v>832</v>
      </c>
      <c r="K31" s="32">
        <v>758</v>
      </c>
      <c r="L31" s="32">
        <v>872</v>
      </c>
      <c r="M31" s="32">
        <v>1433</v>
      </c>
      <c r="N31" s="32">
        <v>930</v>
      </c>
      <c r="O31" s="32">
        <v>1460</v>
      </c>
      <c r="P31" s="32">
        <v>1189</v>
      </c>
      <c r="Q31" s="32">
        <v>1265</v>
      </c>
      <c r="R31" s="32">
        <v>1024</v>
      </c>
      <c r="S31" s="32">
        <v>1589</v>
      </c>
      <c r="T31" s="32">
        <v>2102</v>
      </c>
      <c r="U31" s="32">
        <v>1446</v>
      </c>
      <c r="V31" s="32">
        <v>1788</v>
      </c>
      <c r="W31" s="32">
        <v>3012</v>
      </c>
      <c r="X31" s="32">
        <v>2659</v>
      </c>
      <c r="Y31" s="32">
        <v>1697</v>
      </c>
      <c r="Z31" s="32">
        <v>1546</v>
      </c>
      <c r="AA31" s="129">
        <v>3054</v>
      </c>
      <c r="AB31" s="105">
        <v>3068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8DE-BF16-475F-9804-36AF9C958003}">
  <sheetPr>
    <tabColor rgb="FFEDF6FE"/>
  </sheetPr>
  <dimension ref="A1:X34"/>
  <sheetViews>
    <sheetView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P35" sqref="P35"/>
    </sheetView>
  </sheetViews>
  <sheetFormatPr defaultRowHeight="15" customHeight="1" x14ac:dyDescent="0.2"/>
  <cols>
    <col min="1" max="1" width="2.7109375" style="50" customWidth="1"/>
    <col min="2" max="3" width="33" bestFit="1" customWidth="1"/>
    <col min="4" max="4" width="10.42578125" customWidth="1"/>
    <col min="5" max="16" width="11.140625" customWidth="1"/>
  </cols>
  <sheetData>
    <row r="1" spans="1:24" ht="15" customHeight="1" x14ac:dyDescent="0.25">
      <c r="B1" s="52" t="s">
        <v>116</v>
      </c>
      <c r="C1" s="52" t="s">
        <v>116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4" ht="15" customHeight="1" x14ac:dyDescent="0.2">
      <c r="B2" s="54" t="s">
        <v>151</v>
      </c>
      <c r="C2" s="54" t="s">
        <v>150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4" ht="15" customHeight="1" x14ac:dyDescent="0.2">
      <c r="B3" s="55"/>
      <c r="C3" s="55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4" ht="15" customHeight="1" x14ac:dyDescent="0.25">
      <c r="B4" s="92" t="s">
        <v>154</v>
      </c>
      <c r="C4" s="92" t="s">
        <v>155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4" ht="15" customHeight="1" x14ac:dyDescent="0.2">
      <c r="B5" s="56"/>
      <c r="C5" s="56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24" ht="15" customHeight="1" x14ac:dyDescent="0.25">
      <c r="B6" s="59" t="s">
        <v>185</v>
      </c>
      <c r="C6" s="59" t="s">
        <v>185</v>
      </c>
      <c r="D6" s="49" t="s">
        <v>133</v>
      </c>
      <c r="E6" s="49" t="s">
        <v>134</v>
      </c>
      <c r="F6" s="49" t="s">
        <v>135</v>
      </c>
      <c r="G6" s="49" t="s">
        <v>136</v>
      </c>
      <c r="H6" s="49" t="s">
        <v>137</v>
      </c>
      <c r="I6" s="49" t="s">
        <v>138</v>
      </c>
      <c r="J6" s="49" t="s">
        <v>139</v>
      </c>
      <c r="K6" s="49" t="s">
        <v>140</v>
      </c>
      <c r="L6" s="49" t="s">
        <v>141</v>
      </c>
      <c r="M6" s="49" t="s">
        <v>147</v>
      </c>
      <c r="N6" s="49" t="s">
        <v>148</v>
      </c>
      <c r="O6" s="49" t="s">
        <v>149</v>
      </c>
      <c r="P6" s="49" t="s">
        <v>201</v>
      </c>
    </row>
    <row r="7" spans="1:24" s="33" customFormat="1" ht="15" customHeight="1" x14ac:dyDescent="0.25">
      <c r="A7" s="90"/>
      <c r="B7" s="20" t="s">
        <v>0</v>
      </c>
      <c r="C7" s="20" t="s">
        <v>1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30"/>
      <c r="P7" s="93"/>
    </row>
    <row r="8" spans="1:24" ht="15" customHeight="1" x14ac:dyDescent="0.25">
      <c r="B8" s="5" t="s">
        <v>142</v>
      </c>
      <c r="C8" s="5" t="s">
        <v>142</v>
      </c>
      <c r="D8" s="11">
        <v>1674</v>
      </c>
      <c r="E8" s="11">
        <v>1732</v>
      </c>
      <c r="F8" s="11">
        <v>1666</v>
      </c>
      <c r="G8" s="11">
        <v>1764</v>
      </c>
      <c r="H8" s="11">
        <v>2006</v>
      </c>
      <c r="I8" s="11">
        <v>1994</v>
      </c>
      <c r="J8" s="11">
        <v>1893</v>
      </c>
      <c r="K8" s="11">
        <v>1864</v>
      </c>
      <c r="L8" s="11">
        <v>1963</v>
      </c>
      <c r="M8" s="11">
        <v>2045</v>
      </c>
      <c r="N8" s="11">
        <v>1891</v>
      </c>
      <c r="O8" s="117">
        <v>1903</v>
      </c>
      <c r="P8" s="94">
        <v>2030</v>
      </c>
      <c r="Q8" s="44"/>
      <c r="R8" s="44"/>
      <c r="S8" s="44"/>
      <c r="T8" s="44"/>
      <c r="U8" s="44"/>
      <c r="V8" s="44"/>
      <c r="W8" s="44"/>
      <c r="X8" s="44"/>
    </row>
    <row r="9" spans="1:24" ht="15" customHeight="1" x14ac:dyDescent="0.25">
      <c r="B9" s="5" t="s">
        <v>143</v>
      </c>
      <c r="C9" s="5" t="s">
        <v>143</v>
      </c>
      <c r="D9" s="11">
        <v>1136</v>
      </c>
      <c r="E9" s="11">
        <v>1173</v>
      </c>
      <c r="F9" s="11">
        <v>1125</v>
      </c>
      <c r="G9" s="11">
        <v>1199</v>
      </c>
      <c r="H9" s="11">
        <v>1395</v>
      </c>
      <c r="I9" s="11">
        <v>1383</v>
      </c>
      <c r="J9" s="11">
        <v>1328</v>
      </c>
      <c r="K9" s="11">
        <v>1298</v>
      </c>
      <c r="L9" s="11">
        <v>1182</v>
      </c>
      <c r="M9" s="11">
        <v>1333</v>
      </c>
      <c r="N9" s="11">
        <v>1216</v>
      </c>
      <c r="O9" s="117">
        <v>1295</v>
      </c>
      <c r="P9" s="94">
        <v>1211</v>
      </c>
      <c r="Q9" s="44"/>
      <c r="R9" s="44"/>
      <c r="S9" s="44"/>
      <c r="T9" s="44"/>
      <c r="U9" s="44"/>
      <c r="V9" s="44"/>
      <c r="W9" s="44"/>
      <c r="X9" s="44"/>
    </row>
    <row r="10" spans="1:24" ht="15" customHeight="1" x14ac:dyDescent="0.25">
      <c r="B10" s="5" t="s">
        <v>144</v>
      </c>
      <c r="C10" s="5" t="s">
        <v>144</v>
      </c>
      <c r="D10" s="11">
        <v>1305</v>
      </c>
      <c r="E10" s="11">
        <v>1331</v>
      </c>
      <c r="F10" s="11">
        <v>1445</v>
      </c>
      <c r="G10" s="11">
        <v>1492</v>
      </c>
      <c r="H10" s="11">
        <v>1781</v>
      </c>
      <c r="I10" s="11">
        <v>1736</v>
      </c>
      <c r="J10" s="11">
        <v>1692</v>
      </c>
      <c r="K10" s="11">
        <v>1614</v>
      </c>
      <c r="L10" s="11">
        <v>1644</v>
      </c>
      <c r="M10" s="11">
        <v>1918</v>
      </c>
      <c r="N10" s="11">
        <v>1921</v>
      </c>
      <c r="O10" s="117">
        <v>1939</v>
      </c>
      <c r="P10" s="94">
        <v>1873</v>
      </c>
      <c r="Q10" s="44"/>
      <c r="R10" s="44"/>
      <c r="S10" s="44"/>
      <c r="T10" s="44"/>
      <c r="U10" s="44"/>
      <c r="V10" s="44"/>
      <c r="W10" s="44"/>
      <c r="X10" s="44"/>
    </row>
    <row r="11" spans="1:24" ht="15" customHeight="1" x14ac:dyDescent="0.25">
      <c r="B11" s="5" t="s">
        <v>145</v>
      </c>
      <c r="C11" s="5" t="s">
        <v>145</v>
      </c>
      <c r="D11" s="11">
        <v>1398</v>
      </c>
      <c r="E11" s="11">
        <v>1584</v>
      </c>
      <c r="F11" s="11">
        <v>1562</v>
      </c>
      <c r="G11" s="11">
        <v>1718</v>
      </c>
      <c r="H11" s="11">
        <v>1746</v>
      </c>
      <c r="I11" s="11">
        <v>1888</v>
      </c>
      <c r="J11" s="11">
        <v>1810</v>
      </c>
      <c r="K11" s="11">
        <v>1797</v>
      </c>
      <c r="L11" s="11">
        <v>1792</v>
      </c>
      <c r="M11" s="11">
        <v>1960</v>
      </c>
      <c r="N11" s="11">
        <v>1808</v>
      </c>
      <c r="O11" s="117">
        <v>1963</v>
      </c>
      <c r="P11" s="94">
        <v>1791</v>
      </c>
      <c r="Q11" s="44"/>
      <c r="R11" s="44"/>
      <c r="S11" s="44"/>
      <c r="T11" s="44"/>
      <c r="U11" s="44"/>
      <c r="V11" s="44"/>
      <c r="W11" s="44"/>
      <c r="X11" s="44"/>
    </row>
    <row r="12" spans="1:24" ht="15" customHeight="1" x14ac:dyDescent="0.25">
      <c r="B12" s="5" t="s">
        <v>146</v>
      </c>
      <c r="C12" s="5" t="s">
        <v>146</v>
      </c>
      <c r="D12" s="11">
        <v>900</v>
      </c>
      <c r="E12" s="11">
        <v>882</v>
      </c>
      <c r="F12" s="11">
        <v>927</v>
      </c>
      <c r="G12" s="11">
        <v>1079</v>
      </c>
      <c r="H12" s="11">
        <v>1155</v>
      </c>
      <c r="I12" s="11">
        <v>1117</v>
      </c>
      <c r="J12" s="11">
        <v>1146</v>
      </c>
      <c r="K12" s="11">
        <v>1268</v>
      </c>
      <c r="L12" s="11">
        <v>1178</v>
      </c>
      <c r="M12" s="11">
        <v>1251</v>
      </c>
      <c r="N12" s="11">
        <v>1152</v>
      </c>
      <c r="O12" s="117">
        <v>1250</v>
      </c>
      <c r="P12" s="94">
        <v>1148</v>
      </c>
      <c r="Q12" s="44"/>
      <c r="R12" s="44"/>
      <c r="S12" s="44"/>
      <c r="T12" s="44"/>
      <c r="U12" s="44"/>
      <c r="V12" s="44"/>
      <c r="W12" s="44"/>
      <c r="X12" s="44"/>
    </row>
    <row r="13" spans="1:24" ht="15" customHeight="1" x14ac:dyDescent="0.25">
      <c r="B13" s="5"/>
      <c r="C13" s="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131"/>
      <c r="P13" s="95"/>
    </row>
    <row r="14" spans="1:24" ht="15" customHeight="1" x14ac:dyDescent="0.25">
      <c r="B14" s="5" t="s">
        <v>125</v>
      </c>
      <c r="C14" s="5" t="s">
        <v>126</v>
      </c>
      <c r="D14" s="34">
        <v>-15</v>
      </c>
      <c r="E14" s="34">
        <v>-19</v>
      </c>
      <c r="F14" s="34">
        <v>-18</v>
      </c>
      <c r="G14" s="34">
        <v>-24</v>
      </c>
      <c r="H14" s="34">
        <v>-20</v>
      </c>
      <c r="I14" s="34">
        <v>-18</v>
      </c>
      <c r="J14" s="34">
        <v>-18</v>
      </c>
      <c r="K14" s="34">
        <v>-20</v>
      </c>
      <c r="L14" s="34">
        <v>-15</v>
      </c>
      <c r="M14" s="34">
        <v>-16</v>
      </c>
      <c r="N14" s="34">
        <v>-15</v>
      </c>
      <c r="O14" s="131">
        <v>-14</v>
      </c>
      <c r="P14" s="95">
        <v>-17</v>
      </c>
    </row>
    <row r="15" spans="1:24" ht="15" customHeight="1" x14ac:dyDescent="0.25">
      <c r="B15" s="7" t="s">
        <v>2</v>
      </c>
      <c r="C15" s="7" t="s">
        <v>2</v>
      </c>
      <c r="D15" s="14">
        <v>6398</v>
      </c>
      <c r="E15" s="14">
        <v>6683</v>
      </c>
      <c r="F15" s="14">
        <v>6707</v>
      </c>
      <c r="G15" s="14">
        <v>7228</v>
      </c>
      <c r="H15" s="14">
        <v>8063</v>
      </c>
      <c r="I15" s="14">
        <v>8100</v>
      </c>
      <c r="J15" s="14">
        <v>7851</v>
      </c>
      <c r="K15" s="14">
        <v>7821</v>
      </c>
      <c r="L15" s="14">
        <v>7744</v>
      </c>
      <c r="M15" s="14">
        <v>8491</v>
      </c>
      <c r="N15" s="14">
        <v>7973</v>
      </c>
      <c r="O15" s="126">
        <v>8336</v>
      </c>
      <c r="P15" s="96">
        <v>8036</v>
      </c>
    </row>
    <row r="16" spans="1:24" ht="15" customHeight="1" x14ac:dyDescent="0.25">
      <c r="B16" s="5"/>
      <c r="C16" s="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32"/>
      <c r="P16" s="97"/>
    </row>
    <row r="17" spans="1:16" s="33" customFormat="1" ht="15" customHeight="1" x14ac:dyDescent="0.25">
      <c r="A17" s="90"/>
      <c r="B17" s="20" t="s">
        <v>45</v>
      </c>
      <c r="C17" s="20" t="s">
        <v>45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33"/>
      <c r="P17" s="98"/>
    </row>
    <row r="18" spans="1:16" ht="15" customHeight="1" x14ac:dyDescent="0.25">
      <c r="B18" s="5" t="s">
        <v>142</v>
      </c>
      <c r="C18" s="5" t="s">
        <v>142</v>
      </c>
      <c r="D18" s="34">
        <v>267</v>
      </c>
      <c r="E18" s="34">
        <v>274</v>
      </c>
      <c r="F18" s="34">
        <v>244</v>
      </c>
      <c r="G18" s="34">
        <v>264</v>
      </c>
      <c r="H18" s="34">
        <v>319</v>
      </c>
      <c r="I18" s="34">
        <v>299</v>
      </c>
      <c r="J18" s="34">
        <v>278</v>
      </c>
      <c r="K18" s="34">
        <v>281</v>
      </c>
      <c r="L18" s="34">
        <v>283</v>
      </c>
      <c r="M18" s="34">
        <v>302</v>
      </c>
      <c r="N18" s="34">
        <v>280</v>
      </c>
      <c r="O18" s="131">
        <v>258</v>
      </c>
      <c r="P18" s="95">
        <v>272</v>
      </c>
    </row>
    <row r="19" spans="1:16" ht="15" customHeight="1" x14ac:dyDescent="0.25">
      <c r="B19" s="5" t="s">
        <v>143</v>
      </c>
      <c r="C19" s="5" t="s">
        <v>143</v>
      </c>
      <c r="D19" s="34">
        <v>143</v>
      </c>
      <c r="E19" s="34">
        <v>156</v>
      </c>
      <c r="F19" s="34">
        <v>138</v>
      </c>
      <c r="G19" s="34">
        <v>102</v>
      </c>
      <c r="H19" s="34">
        <v>150</v>
      </c>
      <c r="I19" s="34">
        <v>147</v>
      </c>
      <c r="J19" s="34">
        <v>136</v>
      </c>
      <c r="K19" s="34">
        <v>111</v>
      </c>
      <c r="L19" s="34">
        <v>111</v>
      </c>
      <c r="M19" s="34">
        <v>155</v>
      </c>
      <c r="N19" s="34">
        <v>131</v>
      </c>
      <c r="O19" s="131">
        <v>154</v>
      </c>
      <c r="P19" s="95">
        <v>122</v>
      </c>
    </row>
    <row r="20" spans="1:16" ht="15" customHeight="1" x14ac:dyDescent="0.25">
      <c r="B20" s="5" t="s">
        <v>144</v>
      </c>
      <c r="C20" s="5" t="s">
        <v>144</v>
      </c>
      <c r="D20" s="34">
        <v>252</v>
      </c>
      <c r="E20" s="34">
        <v>245</v>
      </c>
      <c r="F20" s="34">
        <v>272</v>
      </c>
      <c r="G20" s="34">
        <v>261</v>
      </c>
      <c r="H20" s="34">
        <v>341</v>
      </c>
      <c r="I20" s="34">
        <v>318</v>
      </c>
      <c r="J20" s="34">
        <v>333</v>
      </c>
      <c r="K20" s="34">
        <v>261</v>
      </c>
      <c r="L20" s="34">
        <v>248</v>
      </c>
      <c r="M20" s="34">
        <v>349</v>
      </c>
      <c r="N20" s="34">
        <v>333</v>
      </c>
      <c r="O20" s="131">
        <v>302</v>
      </c>
      <c r="P20" s="95">
        <v>305</v>
      </c>
    </row>
    <row r="21" spans="1:16" ht="15" customHeight="1" x14ac:dyDescent="0.25">
      <c r="B21" s="5" t="s">
        <v>145</v>
      </c>
      <c r="C21" s="5" t="s">
        <v>145</v>
      </c>
      <c r="D21" s="34">
        <v>182</v>
      </c>
      <c r="E21" s="34">
        <v>258</v>
      </c>
      <c r="F21" s="34">
        <v>245</v>
      </c>
      <c r="G21" s="34">
        <v>277</v>
      </c>
      <c r="H21" s="34">
        <v>277</v>
      </c>
      <c r="I21" s="34">
        <v>311</v>
      </c>
      <c r="J21" s="34">
        <v>295</v>
      </c>
      <c r="K21" s="34">
        <v>283</v>
      </c>
      <c r="L21" s="34">
        <v>279</v>
      </c>
      <c r="M21" s="34">
        <v>341</v>
      </c>
      <c r="N21" s="34">
        <v>292</v>
      </c>
      <c r="O21" s="131">
        <v>320</v>
      </c>
      <c r="P21" s="95">
        <v>242</v>
      </c>
    </row>
    <row r="22" spans="1:16" ht="15" customHeight="1" x14ac:dyDescent="0.25">
      <c r="B22" s="5" t="s">
        <v>146</v>
      </c>
      <c r="C22" s="5" t="s">
        <v>146</v>
      </c>
      <c r="D22" s="34">
        <v>177</v>
      </c>
      <c r="E22" s="34">
        <v>161</v>
      </c>
      <c r="F22" s="34">
        <v>166</v>
      </c>
      <c r="G22" s="34">
        <v>191</v>
      </c>
      <c r="H22" s="34">
        <v>207</v>
      </c>
      <c r="I22" s="34">
        <v>165</v>
      </c>
      <c r="J22" s="34">
        <v>199</v>
      </c>
      <c r="K22" s="34">
        <v>222</v>
      </c>
      <c r="L22" s="34">
        <v>187</v>
      </c>
      <c r="M22" s="34">
        <v>205</v>
      </c>
      <c r="N22" s="34">
        <v>183</v>
      </c>
      <c r="O22" s="131">
        <v>217</v>
      </c>
      <c r="P22" s="95">
        <v>168</v>
      </c>
    </row>
    <row r="23" spans="1:16" ht="15" customHeight="1" x14ac:dyDescent="0.25">
      <c r="B23" s="5"/>
      <c r="C23" s="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31"/>
      <c r="P23" s="95"/>
    </row>
    <row r="24" spans="1:16" ht="15" customHeight="1" x14ac:dyDescent="0.25">
      <c r="B24" s="5" t="s">
        <v>125</v>
      </c>
      <c r="C24" s="5" t="s">
        <v>126</v>
      </c>
      <c r="D24" s="34">
        <v>-62</v>
      </c>
      <c r="E24" s="34">
        <v>-71</v>
      </c>
      <c r="F24" s="34">
        <v>-30</v>
      </c>
      <c r="G24" s="34">
        <v>-14</v>
      </c>
      <c r="H24" s="34">
        <v>-69</v>
      </c>
      <c r="I24" s="34">
        <v>-27</v>
      </c>
      <c r="J24" s="34">
        <v>-51</v>
      </c>
      <c r="K24" s="34">
        <v>-17</v>
      </c>
      <c r="L24" s="34">
        <v>-75</v>
      </c>
      <c r="M24" s="34">
        <v>-99</v>
      </c>
      <c r="N24" s="34">
        <v>-37</v>
      </c>
      <c r="O24" s="131">
        <v>-30</v>
      </c>
      <c r="P24" s="95">
        <v>-15</v>
      </c>
    </row>
    <row r="25" spans="1:16" ht="15" customHeight="1" x14ac:dyDescent="0.25">
      <c r="B25" s="7" t="s">
        <v>2</v>
      </c>
      <c r="C25" s="7" t="s">
        <v>2</v>
      </c>
      <c r="D25" s="41">
        <v>959</v>
      </c>
      <c r="E25" s="14">
        <v>1023</v>
      </c>
      <c r="F25" s="14">
        <v>1035</v>
      </c>
      <c r="G25" s="14">
        <v>1081</v>
      </c>
      <c r="H25" s="14">
        <v>1225</v>
      </c>
      <c r="I25" s="14">
        <v>1213</v>
      </c>
      <c r="J25" s="14">
        <v>1190</v>
      </c>
      <c r="K25" s="14">
        <v>1141</v>
      </c>
      <c r="L25" s="14">
        <v>1033</v>
      </c>
      <c r="M25" s="14">
        <v>1253</v>
      </c>
      <c r="N25" s="14">
        <v>1182</v>
      </c>
      <c r="O25" s="126">
        <v>1221</v>
      </c>
      <c r="P25" s="96">
        <v>1094</v>
      </c>
    </row>
    <row r="26" spans="1:16" ht="15" customHeight="1" x14ac:dyDescent="0.25">
      <c r="B26" s="5"/>
      <c r="C26" s="5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132"/>
      <c r="P26" s="97"/>
    </row>
    <row r="27" spans="1:16" s="33" customFormat="1" ht="15" customHeight="1" x14ac:dyDescent="0.25">
      <c r="A27" s="90"/>
      <c r="B27" s="20" t="s">
        <v>179</v>
      </c>
      <c r="C27" s="20" t="s">
        <v>164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33"/>
      <c r="P27" s="98"/>
    </row>
    <row r="28" spans="1:16" ht="15" customHeight="1" x14ac:dyDescent="0.25">
      <c r="B28" s="5" t="s">
        <v>142</v>
      </c>
      <c r="C28" s="5" t="s">
        <v>142</v>
      </c>
      <c r="D28" s="13">
        <v>15.9</v>
      </c>
      <c r="E28" s="13">
        <v>15.8</v>
      </c>
      <c r="F28" s="13">
        <v>14.6</v>
      </c>
      <c r="G28" s="13">
        <v>15</v>
      </c>
      <c r="H28" s="13">
        <v>15.9</v>
      </c>
      <c r="I28" s="13">
        <v>15</v>
      </c>
      <c r="J28" s="13">
        <v>14.7</v>
      </c>
      <c r="K28" s="13">
        <v>15.1</v>
      </c>
      <c r="L28" s="13">
        <v>14.4</v>
      </c>
      <c r="M28" s="13">
        <v>14.8</v>
      </c>
      <c r="N28" s="13">
        <v>14.8</v>
      </c>
      <c r="O28" s="134">
        <v>13.6</v>
      </c>
      <c r="P28" s="99">
        <v>13.4</v>
      </c>
    </row>
    <row r="29" spans="1:16" ht="15" customHeight="1" x14ac:dyDescent="0.25">
      <c r="B29" s="5" t="s">
        <v>143</v>
      </c>
      <c r="C29" s="5" t="s">
        <v>143</v>
      </c>
      <c r="D29" s="13">
        <v>12.6</v>
      </c>
      <c r="E29" s="13">
        <v>13.3</v>
      </c>
      <c r="F29" s="13">
        <v>12.3</v>
      </c>
      <c r="G29" s="13">
        <v>8.5</v>
      </c>
      <c r="H29" s="13">
        <v>10.8</v>
      </c>
      <c r="I29" s="13">
        <v>10.6</v>
      </c>
      <c r="J29" s="13">
        <v>10.199999999999999</v>
      </c>
      <c r="K29" s="13">
        <v>8.6</v>
      </c>
      <c r="L29" s="13">
        <v>9.4</v>
      </c>
      <c r="M29" s="13">
        <v>11.6</v>
      </c>
      <c r="N29" s="13">
        <v>10.8</v>
      </c>
      <c r="O29" s="134">
        <v>11.9</v>
      </c>
      <c r="P29" s="99">
        <v>10.1</v>
      </c>
    </row>
    <row r="30" spans="1:16" ht="15" customHeight="1" x14ac:dyDescent="0.25">
      <c r="B30" s="5" t="s">
        <v>144</v>
      </c>
      <c r="C30" s="5" t="s">
        <v>144</v>
      </c>
      <c r="D30" s="13">
        <v>19.3</v>
      </c>
      <c r="E30" s="13">
        <v>18.399999999999999</v>
      </c>
      <c r="F30" s="13">
        <v>18.8</v>
      </c>
      <c r="G30" s="13">
        <v>17.5</v>
      </c>
      <c r="H30" s="13">
        <v>19.100000000000001</v>
      </c>
      <c r="I30" s="13">
        <v>18.3</v>
      </c>
      <c r="J30" s="13">
        <v>19.7</v>
      </c>
      <c r="K30" s="13">
        <v>16.2</v>
      </c>
      <c r="L30" s="13">
        <v>15.1</v>
      </c>
      <c r="M30" s="13">
        <v>18.2</v>
      </c>
      <c r="N30" s="13">
        <v>17.3</v>
      </c>
      <c r="O30" s="134">
        <v>15.6</v>
      </c>
      <c r="P30" s="99">
        <v>16.3</v>
      </c>
    </row>
    <row r="31" spans="1:16" ht="15" customHeight="1" x14ac:dyDescent="0.25">
      <c r="B31" s="5" t="s">
        <v>145</v>
      </c>
      <c r="C31" s="5" t="s">
        <v>145</v>
      </c>
      <c r="D31" s="13">
        <v>13</v>
      </c>
      <c r="E31" s="13">
        <v>16.3</v>
      </c>
      <c r="F31" s="13">
        <v>15.7</v>
      </c>
      <c r="G31" s="13">
        <v>16.100000000000001</v>
      </c>
      <c r="H31" s="13">
        <v>15.9</v>
      </c>
      <c r="I31" s="13">
        <v>16.5</v>
      </c>
      <c r="J31" s="13">
        <v>16.3</v>
      </c>
      <c r="K31" s="13">
        <v>15.7</v>
      </c>
      <c r="L31" s="13">
        <v>15.6</v>
      </c>
      <c r="M31" s="13">
        <v>17.399999999999999</v>
      </c>
      <c r="N31" s="13">
        <v>16.2</v>
      </c>
      <c r="O31" s="134">
        <v>16.3</v>
      </c>
      <c r="P31" s="99">
        <v>13.5</v>
      </c>
    </row>
    <row r="32" spans="1:16" ht="15" customHeight="1" x14ac:dyDescent="0.25">
      <c r="B32" s="5" t="s">
        <v>146</v>
      </c>
      <c r="C32" s="5" t="s">
        <v>146</v>
      </c>
      <c r="D32" s="13">
        <v>19.7</v>
      </c>
      <c r="E32" s="13">
        <v>18.3</v>
      </c>
      <c r="F32" s="13">
        <v>17.899999999999999</v>
      </c>
      <c r="G32" s="13">
        <v>17.7</v>
      </c>
      <c r="H32" s="13">
        <v>17.899999999999999</v>
      </c>
      <c r="I32" s="13">
        <v>14.8</v>
      </c>
      <c r="J32" s="13">
        <v>17.399999999999999</v>
      </c>
      <c r="K32" s="13">
        <v>17.5</v>
      </c>
      <c r="L32" s="13">
        <v>15.9</v>
      </c>
      <c r="M32" s="13">
        <v>16.399999999999999</v>
      </c>
      <c r="N32" s="13">
        <v>15.9</v>
      </c>
      <c r="O32" s="134">
        <v>17.399999999999999</v>
      </c>
      <c r="P32" s="99">
        <v>14.6</v>
      </c>
    </row>
    <row r="33" spans="2:16" ht="15" customHeight="1" x14ac:dyDescent="0.25">
      <c r="B33" s="5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4"/>
      <c r="P33" s="99"/>
    </row>
    <row r="34" spans="2:16" ht="15" customHeight="1" x14ac:dyDescent="0.25">
      <c r="B34" s="7" t="s">
        <v>2</v>
      </c>
      <c r="C34" s="7" t="s">
        <v>2</v>
      </c>
      <c r="D34" s="43">
        <v>15</v>
      </c>
      <c r="E34" s="43">
        <v>15.3</v>
      </c>
      <c r="F34" s="43">
        <v>15.4</v>
      </c>
      <c r="G34" s="43">
        <v>15</v>
      </c>
      <c r="H34" s="43">
        <v>15.2</v>
      </c>
      <c r="I34" s="43">
        <v>15</v>
      </c>
      <c r="J34" s="43">
        <v>15.2</v>
      </c>
      <c r="K34" s="43">
        <v>14.6</v>
      </c>
      <c r="L34" s="43">
        <v>13.3</v>
      </c>
      <c r="M34" s="43">
        <v>14.8</v>
      </c>
      <c r="N34" s="43">
        <v>14.8</v>
      </c>
      <c r="O34" s="135">
        <v>14.6</v>
      </c>
      <c r="P34" s="100">
        <v>13.6</v>
      </c>
    </row>
  </sheetData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16</vt:i4>
      </vt:variant>
    </vt:vector>
  </HeadingPairs>
  <TitlesOfParts>
    <vt:vector size="24" baseType="lpstr">
      <vt:lpstr>Income_statement-Y</vt:lpstr>
      <vt:lpstr>Balance_sheet-Y</vt:lpstr>
      <vt:lpstr>Cash_flow-Y</vt:lpstr>
      <vt:lpstr>Key_figures-Q</vt:lpstr>
      <vt:lpstr>Income_statement-Q</vt:lpstr>
      <vt:lpstr>Balance_sheet-Q</vt:lpstr>
      <vt:lpstr>Cash_flow-Q</vt:lpstr>
      <vt:lpstr>Business Areas-Q</vt:lpstr>
      <vt:lpstr>'Balance_sheet-Q'!Bactiguard_AB</vt:lpstr>
      <vt:lpstr>'Balance_sheet-Y'!Bactiguard_AB</vt:lpstr>
      <vt:lpstr>'Income_statement-Y'!Bactiguard_AB</vt:lpstr>
      <vt:lpstr>'Balance_sheet-Q'!Excel_BuiltIn_Print_Titles</vt:lpstr>
      <vt:lpstr>'Balance_sheet-Y'!Excel_BuiltIn_Print_Titles</vt:lpstr>
      <vt:lpstr>'Balance_sheet-Q'!Utskriftsrubriker</vt:lpstr>
      <vt:lpstr>'Balance_sheet-Y'!Utskriftsrubriker</vt:lpstr>
      <vt:lpstr>'Income_statement-Y'!Utskriftsrubriker</vt:lpstr>
      <vt:lpstr>'Balance_sheet-Q'!Z_2DD2066C_E268_407A_ACEB_938855F5983E__wvu_PrintTitles</vt:lpstr>
      <vt:lpstr>'Balance_sheet-Y'!Z_2DD2066C_E268_407A_ACEB_938855F5983E__wvu_PrintTitles</vt:lpstr>
      <vt:lpstr>'Balance_sheet-Q'!Z_4ABDD741_B7C6_4EAF_B263_CF08DCA1D406__wvu_PrintTitles</vt:lpstr>
      <vt:lpstr>'Balance_sheet-Y'!Z_4ABDD741_B7C6_4EAF_B263_CF08DCA1D406__wvu_PrintTitles</vt:lpstr>
      <vt:lpstr>'Balance_sheet-Q'!Z_B56CA6AB_2680_4472_8FB6_10ED92F41736__wvu_PrintTitles</vt:lpstr>
      <vt:lpstr>'Balance_sheet-Y'!Z_B56CA6AB_2680_4472_8FB6_10ED92F41736__wvu_PrintTitles</vt:lpstr>
      <vt:lpstr>'Balance_sheet-Q'!Z_FC6E9373_366A_4A83_91CD_F52D91DFA662__wvu_PrintTitles</vt:lpstr>
      <vt:lpstr>'Balance_sheet-Y'!Z_FC6E9373_366A_4A83_91CD_F52D91DFA662__wvu_PrintTitles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Indutrade_financial_data_Q4-2024</dc:title>
  <dc:creator>Jeanette Engerdahl</dc:creator>
  <cp:lastModifiedBy>Jeanette Engerdahl</cp:lastModifiedBy>
  <cp:lastPrinted>2019-12-12T12:59:29Z</cp:lastPrinted>
  <dcterms:created xsi:type="dcterms:W3CDTF">2015-04-24T10:44:57Z</dcterms:created>
  <dcterms:modified xsi:type="dcterms:W3CDTF">2025-04-16T12:27:46Z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PII Data</vt:lpwstr>
  </property>
</Properties>
</file>